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OneDrive\Escritorio\CUENTAS POR PAGAR ACT. AL 2024\"/>
    </mc:Choice>
  </mc:AlternateContent>
  <xr:revisionPtr revIDLastSave="0" documentId="13_ncr:1_{97FEB086-A25D-4C45-BE2E-409F12E39FF1}" xr6:coauthVersionLast="47" xr6:coauthVersionMax="47" xr10:uidLastSave="{00000000-0000-0000-0000-000000000000}"/>
  <bookViews>
    <workbookView xWindow="-120" yWindow="-120" windowWidth="19440" windowHeight="15000" activeTab="2" xr2:uid="{00000000-000D-0000-FFFF-FFFF00000000}"/>
  </bookViews>
  <sheets>
    <sheet name="INVERSION" sheetId="3" r:id="rId1"/>
    <sheet name="RELACION TODAS " sheetId="4" r:id="rId2"/>
    <sheet name="Hoja2" sheetId="5" r:id="rId3"/>
    <sheet name="SERVICIO" sheetId="1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5" l="1"/>
  <c r="B9" i="5" s="1"/>
  <c r="E16" i="4"/>
  <c r="B10" i="4"/>
  <c r="E13" i="4"/>
  <c r="E23" i="4"/>
  <c r="E12" i="4"/>
  <c r="B3" i="5"/>
  <c r="E22" i="4"/>
  <c r="B11" i="4"/>
  <c r="E31" i="4"/>
  <c r="B5" i="5"/>
  <c r="B6" i="5"/>
  <c r="E21" i="4"/>
  <c r="B12" i="4"/>
  <c r="B13" i="4"/>
  <c r="B45" i="4" l="1"/>
  <c r="E41" i="4"/>
  <c r="A84" i="4" l="1"/>
  <c r="B70" i="4"/>
  <c r="L81" i="4"/>
  <c r="M54" i="4"/>
  <c r="M70" i="4" s="1"/>
  <c r="M24" i="4"/>
  <c r="M45" i="4" s="1"/>
  <c r="B72" i="4" l="1"/>
  <c r="M72" i="4"/>
  <c r="K18" i="1"/>
  <c r="O19" i="1" l="1"/>
  <c r="O41" i="1" l="1"/>
  <c r="M45" i="1" l="1"/>
  <c r="O40" i="1"/>
  <c r="O32" i="3" l="1"/>
  <c r="O31" i="3"/>
  <c r="O33" i="3"/>
  <c r="O34" i="3"/>
  <c r="O35" i="3"/>
  <c r="O36" i="3"/>
  <c r="O37" i="3"/>
  <c r="D43" i="1" l="1"/>
  <c r="E43" i="1"/>
  <c r="F43" i="1"/>
  <c r="G43" i="1"/>
  <c r="L43" i="1"/>
  <c r="M43" i="1"/>
  <c r="C43" i="1"/>
  <c r="O15" i="1"/>
  <c r="O17" i="1"/>
  <c r="O20" i="1"/>
  <c r="O21" i="1"/>
  <c r="O22" i="1"/>
  <c r="O23" i="1"/>
  <c r="O25" i="1"/>
  <c r="O27" i="1"/>
  <c r="O29" i="1"/>
  <c r="O34" i="1"/>
  <c r="O35" i="1"/>
  <c r="O37" i="1"/>
  <c r="O38" i="1"/>
  <c r="O39" i="1"/>
  <c r="O11" i="3"/>
  <c r="O12" i="3"/>
  <c r="O14" i="3"/>
  <c r="O16" i="3"/>
  <c r="O19" i="3"/>
  <c r="O20" i="3"/>
  <c r="O21" i="3"/>
  <c r="O22" i="3"/>
  <c r="O24" i="3"/>
  <c r="O25" i="3"/>
  <c r="O27" i="3"/>
  <c r="O28" i="3"/>
  <c r="O29" i="3"/>
  <c r="O39" i="3"/>
  <c r="O40" i="3"/>
  <c r="O9" i="3"/>
  <c r="O10" i="3"/>
  <c r="K15" i="3" l="1"/>
  <c r="O15" i="3" s="1"/>
  <c r="H14" i="1" l="1"/>
  <c r="J24" i="1"/>
  <c r="O24" i="1" s="1"/>
  <c r="J26" i="1"/>
  <c r="O26" i="1" s="1"/>
  <c r="N43" i="1"/>
  <c r="J31" i="1"/>
  <c r="O31" i="1" s="1"/>
  <c r="J32" i="1"/>
  <c r="O32" i="1" s="1"/>
  <c r="O18" i="1"/>
  <c r="O36" i="1"/>
  <c r="O33" i="1" l="1"/>
  <c r="I43" i="1"/>
  <c r="O16" i="1"/>
  <c r="J43" i="1"/>
  <c r="O14" i="1"/>
  <c r="H43" i="1"/>
  <c r="O26" i="3"/>
  <c r="J18" i="3"/>
  <c r="O18" i="3" s="1"/>
  <c r="J17" i="3"/>
  <c r="O17" i="3" s="1"/>
  <c r="J13" i="3" l="1"/>
  <c r="O13" i="3" s="1"/>
  <c r="N41" i="3" l="1"/>
  <c r="M41" i="3"/>
  <c r="L41" i="3"/>
  <c r="K41" i="3"/>
  <c r="J41" i="3"/>
  <c r="I41" i="3"/>
  <c r="H41" i="3"/>
  <c r="G41" i="3"/>
  <c r="F41" i="3"/>
  <c r="E41" i="3"/>
  <c r="D41" i="3"/>
  <c r="O41" i="3" l="1"/>
  <c r="K43" i="1"/>
  <c r="O30" i="1"/>
  <c r="O43" i="1" s="1"/>
</calcChain>
</file>

<file path=xl/sharedStrings.xml><?xml version="1.0" encoding="utf-8"?>
<sst xmlns="http://schemas.openxmlformats.org/spreadsheetml/2006/main" count="243" uniqueCount="164">
  <si>
    <t>NOMBRE DE SUPLIDORES</t>
  </si>
  <si>
    <t>MULTICENTRO DURAN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</si>
  <si>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</si>
  <si>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</si>
  <si>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</si>
  <si>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</si>
  <si>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</si>
  <si>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</si>
  <si>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</si>
  <si>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</si>
  <si>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</si>
  <si>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</si>
  <si>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</si>
  <si>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</si>
  <si>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T. GENERAL</t>
  </si>
  <si>
    <t>LAVADERO LEO</t>
  </si>
  <si>
    <t>TOTAL DEL MES</t>
  </si>
  <si>
    <t>FERRETERIA LA NUEVA</t>
  </si>
  <si>
    <t>FERRETERIA SONIA</t>
  </si>
  <si>
    <t>FERRETERIA OCHOA</t>
  </si>
  <si>
    <t>REPUESTO  LORA</t>
  </si>
  <si>
    <t>SACO MACHITO</t>
  </si>
  <si>
    <t>REFRI AUTO EL RUBIO</t>
  </si>
  <si>
    <t>LUCILO DOMINGUEZ</t>
  </si>
  <si>
    <t>TALLER MANUEL</t>
  </si>
  <si>
    <t>REPUESTO  R Y F S.R.L</t>
  </si>
  <si>
    <t>PRODACOM</t>
  </si>
  <si>
    <t>TONY RODAMIENTO</t>
  </si>
  <si>
    <t>MANGUERAS DEL CIBAO</t>
  </si>
  <si>
    <t>MANGUERAS DEL NORTE</t>
  </si>
  <si>
    <t>CENTRO DE CERVICIOS RAFI</t>
  </si>
  <si>
    <t>ELECTRO AUTO LORA (MORI)</t>
  </si>
  <si>
    <t>AUTO PINTURA R Y M</t>
  </si>
  <si>
    <t>COLMADO JOVENCITO</t>
  </si>
  <si>
    <t>FUNDACION ORIGENES</t>
  </si>
  <si>
    <t>LIBRERÍA INOVATION</t>
  </si>
  <si>
    <t>PUBLIDAD LEO</t>
  </si>
  <si>
    <t>VETERINARIA LANTIGUA</t>
  </si>
  <si>
    <t>COLMADO NELSON</t>
  </si>
  <si>
    <t>CHANDELIER</t>
  </si>
  <si>
    <t>SOBRE LOS HECHEOS</t>
  </si>
  <si>
    <t>VICE SINDICA</t>
  </si>
  <si>
    <t>TONY SUPER MARKET</t>
  </si>
  <si>
    <t>PUESTO DE MADERA CERDA</t>
  </si>
  <si>
    <t>BOBO DISCO LIGHT</t>
  </si>
  <si>
    <t>COMEDOR QUERIDA</t>
  </si>
  <si>
    <t>FARMACIA CINDY</t>
  </si>
  <si>
    <t>OFICINA MAO</t>
  </si>
  <si>
    <t>COLMADO TONO</t>
  </si>
  <si>
    <t>IMPRENTA BLANQUITO</t>
  </si>
  <si>
    <t>LABORATORIO MARI</t>
  </si>
  <si>
    <t>FARMACIA TATIANA</t>
  </si>
  <si>
    <t>COMERCIAL MEDRANO</t>
  </si>
  <si>
    <t>MARIA HERNANDEZ</t>
  </si>
  <si>
    <t>CHIQUITO DISCO LIGHT</t>
  </si>
  <si>
    <t>ZAFIRO MAO</t>
  </si>
  <si>
    <t>FUNERARIA DIVINO NIÑO</t>
  </si>
  <si>
    <t>COMEDOR QUERIDA OPERTV,</t>
  </si>
  <si>
    <t>REPOSTERIA LEIDY JULISSA</t>
  </si>
  <si>
    <t xml:space="preserve">AYUNTAMIENTO MUNICIPAL DE LAGUNA SALADA </t>
  </si>
  <si>
    <t>RNC: 409000212</t>
  </si>
  <si>
    <t xml:space="preserve">CUENTAS DE INVERSION </t>
  </si>
  <si>
    <t>RELACION CUENTAS POR PAGAR  MENSUALES</t>
  </si>
  <si>
    <t>CUENTAS DE SERVICIO</t>
  </si>
  <si>
    <t>DESAFIOS DE OPINIONES</t>
  </si>
  <si>
    <t>MULTI CENTRO DURAN</t>
  </si>
  <si>
    <t>TALLER EL RUBIO SANTIAGO</t>
  </si>
  <si>
    <t>INGENIERO RAMON REYES</t>
  </si>
  <si>
    <t>GUARIONEX REYES</t>
  </si>
  <si>
    <t>IMPRESOS VENTURA</t>
  </si>
  <si>
    <t>NOV.</t>
  </si>
  <si>
    <t>DIC.</t>
  </si>
  <si>
    <t>AGROPLAZA PEREZ</t>
  </si>
  <si>
    <t>RNC: 4-09-00021-2</t>
  </si>
  <si>
    <t xml:space="preserve">RELACION CUENTAS POR PAGAR  CLASIFICADAS POR CUENTA </t>
  </si>
  <si>
    <t>AL 30/09/2017</t>
  </si>
  <si>
    <t xml:space="preserve">CUENTAS DE SERVICIOS </t>
  </si>
  <si>
    <t>Comedor Querida</t>
  </si>
  <si>
    <t xml:space="preserve">Colmado Jovencito </t>
  </si>
  <si>
    <t xml:space="preserve">Fundacion Origenes </t>
  </si>
  <si>
    <t>Librería Innovacion</t>
  </si>
  <si>
    <t>Colmado Tono</t>
  </si>
  <si>
    <t xml:space="preserve">Multicentro Duran </t>
  </si>
  <si>
    <t xml:space="preserve">Publicidad Leo </t>
  </si>
  <si>
    <t>Veterinaria Lantigua</t>
  </si>
  <si>
    <t xml:space="preserve">Colamdo Nelson </t>
  </si>
  <si>
    <t xml:space="preserve">Farmacia tatiana </t>
  </si>
  <si>
    <t xml:space="preserve">Impresos Ventura </t>
  </si>
  <si>
    <t xml:space="preserve">Chandelier </t>
  </si>
  <si>
    <t xml:space="preserve">Sobre los hechos </t>
  </si>
  <si>
    <t>Reposteria Leydi julissa</t>
  </si>
  <si>
    <t xml:space="preserve">Tony Super Market </t>
  </si>
  <si>
    <t xml:space="preserve">puesto de Madera cerda </t>
  </si>
  <si>
    <t>Bobo disco Light</t>
  </si>
  <si>
    <t>Farmacia Cindy</t>
  </si>
  <si>
    <t>Imprenta blanquito</t>
  </si>
  <si>
    <t>Laboratorio Mari</t>
  </si>
  <si>
    <t xml:space="preserve">Farmacia Tatiana </t>
  </si>
  <si>
    <t>Comercial medrano</t>
  </si>
  <si>
    <t>Maria hernandez</t>
  </si>
  <si>
    <t>Chiquito Disco Light</t>
  </si>
  <si>
    <t>Zarfiro Mao</t>
  </si>
  <si>
    <t xml:space="preserve">funerariDivino Niño </t>
  </si>
  <si>
    <t>Oficina mao</t>
  </si>
  <si>
    <t xml:space="preserve">Desafios y opiniones </t>
  </si>
  <si>
    <t xml:space="preserve">SUB TOTAL POR PAGAR SERVICIOS </t>
  </si>
  <si>
    <t xml:space="preserve">Ingeniero Ramon Reyes </t>
  </si>
  <si>
    <t>Mangueras del Cibao</t>
  </si>
  <si>
    <t xml:space="preserve">Tony Rodamientos </t>
  </si>
  <si>
    <t xml:space="preserve">Ferreterila Nueva </t>
  </si>
  <si>
    <t>Ferreterila Sonia</t>
  </si>
  <si>
    <t xml:space="preserve">Taller Manuel vargas </t>
  </si>
  <si>
    <t>Lucilo Dominguez</t>
  </si>
  <si>
    <t>Repuestos Ry F</t>
  </si>
  <si>
    <t xml:space="preserve">Ferreteria Ochoa </t>
  </si>
  <si>
    <t xml:space="preserve">Repuestos lora </t>
  </si>
  <si>
    <t>Saco Machito</t>
  </si>
  <si>
    <t xml:space="preserve">Refriauto el Rubio </t>
  </si>
  <si>
    <t>prodacom</t>
  </si>
  <si>
    <t>Taller el Rubio (Santiago)</t>
  </si>
  <si>
    <t xml:space="preserve">Auto Pintura  R y M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</si>
  <si>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</si>
  <si>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Centro de Servicios Rafi</t>
  </si>
  <si>
    <t xml:space="preserve">Guarionex Reyes </t>
  </si>
  <si>
    <t>TOTAL POR PAGAR INVERSIONES</t>
  </si>
  <si>
    <t xml:space="preserve">TOTAL GENERAL </t>
  </si>
  <si>
    <t xml:space="preserve">RELACION CUENTAS POR PAGAR  CLASIFICADAS </t>
  </si>
  <si>
    <t>AL 03/05/2024</t>
  </si>
  <si>
    <t>Agroplaza perez</t>
  </si>
  <si>
    <t>AUTO SERVICIO A Y P</t>
  </si>
  <si>
    <t>ING. JOSE ANTONIO GOMEZ ACEVEDO</t>
  </si>
  <si>
    <t>MONTO</t>
  </si>
  <si>
    <t>D` GOMAS JHONNY</t>
  </si>
  <si>
    <t xml:space="preserve">Librería MAO </t>
  </si>
  <si>
    <t>PARADOR MIDALGO</t>
  </si>
  <si>
    <t>CUENTA GENERO</t>
  </si>
  <si>
    <t>SUPLIDOR</t>
  </si>
  <si>
    <t>AGROPLAZA</t>
  </si>
  <si>
    <t>FARMACIA NAZARENO</t>
  </si>
  <si>
    <t>bodegon dary (ambiorix)</t>
  </si>
  <si>
    <t>TOTAL</t>
  </si>
  <si>
    <t>REFRIAUTO EL RUBIO (MAO)</t>
  </si>
  <si>
    <t>NOMBRE</t>
  </si>
  <si>
    <t xml:space="preserve">TOTAL POR PAGAR </t>
  </si>
  <si>
    <t>FERETERIA LA NUEVA</t>
  </si>
  <si>
    <t>FERRETERIA R Y R (RENE)</t>
  </si>
  <si>
    <t>BODEGON DARY</t>
  </si>
  <si>
    <t>AUTO REPUESTO LORA</t>
  </si>
  <si>
    <t>GRAFINOR</t>
  </si>
  <si>
    <t>FERRETERIA R Y R</t>
  </si>
  <si>
    <t>AGROLON</t>
  </si>
  <si>
    <t>LUIS BERTO SONIDO Y EVENTOS</t>
  </si>
  <si>
    <t>D YENSI DISCO LIGHT</t>
  </si>
  <si>
    <t>AUDIO VISUAL MAO</t>
  </si>
  <si>
    <t>D TODO PINTURA</t>
  </si>
  <si>
    <t>MANT. AIR FRANKLIN JOSE OZORIA</t>
  </si>
  <si>
    <t xml:space="preserve">maces multimedia </t>
  </si>
  <si>
    <t>LEO CAR WASH</t>
  </si>
  <si>
    <t>DIGITAL PRO</t>
  </si>
  <si>
    <t>CENTRO DE SERVICIOS RAFI</t>
  </si>
  <si>
    <t>ASERRADERO PIPA</t>
  </si>
  <si>
    <t>EMP. QUIMICA DIAZ CABRERA</t>
  </si>
  <si>
    <t>+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</si>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</sst>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rgb="FFFF0000"/>
      <name val="Times New Roman"/>
      <family val="1"/>
    </font>
    <font>
      <b/>
      <sz val="14"/>
      <color rgb="FF00B050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82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/>
    <xf numFmtId="0" fontId="1" fillId="0" borderId="0" xfId="0" applyFont="1" applyAlignment="1"/>
    <xf numFmtId="0" fontId="1" fillId="0" borderId="0" xfId="0" applyFont="1"/>
    <xf numFmtId="43" fontId="0" fillId="0" borderId="1" xfId="1" applyFont="1" applyBorder="1"/>
    <xf numFmtId="43" fontId="1" fillId="0" borderId="1" xfId="1" applyFont="1" applyBorder="1"/>
    <xf numFmtId="43" fontId="0" fillId="0" borderId="4" xfId="1" applyFont="1" applyBorder="1"/>
    <xf numFmtId="43" fontId="0" fillId="0" borderId="5" xfId="1" applyFont="1" applyBorder="1"/>
    <xf numFmtId="43" fontId="0" fillId="0" borderId="0" xfId="1" applyFont="1"/>
    <xf numFmtId="43" fontId="1" fillId="0" borderId="0" xfId="1" applyFont="1"/>
    <xf numFmtId="43" fontId="4" fillId="0" borderId="1" xfId="1" applyFont="1" applyBorder="1"/>
    <xf numFmtId="43" fontId="3" fillId="0" borderId="1" xfId="1" applyFont="1" applyBorder="1"/>
    <xf numFmtId="43" fontId="4" fillId="0" borderId="4" xfId="1" applyFont="1" applyBorder="1"/>
    <xf numFmtId="43" fontId="4" fillId="0" borderId="5" xfId="1" applyFont="1" applyBorder="1"/>
    <xf numFmtId="0" fontId="5" fillId="0" borderId="0" xfId="0" applyFont="1"/>
    <xf numFmtId="0" fontId="6" fillId="0" borderId="0" xfId="0" applyFont="1"/>
    <xf numFmtId="14" fontId="1" fillId="0" borderId="0" xfId="0" applyNumberFormat="1" applyFont="1"/>
    <xf numFmtId="43" fontId="1" fillId="0" borderId="2" xfId="1" applyFont="1" applyBorder="1"/>
    <xf numFmtId="43" fontId="2" fillId="0" borderId="1" xfId="1" applyFont="1" applyBorder="1"/>
    <xf numFmtId="43" fontId="0" fillId="0" borderId="11" xfId="1" applyFont="1" applyBorder="1"/>
    <xf numFmtId="43" fontId="4" fillId="0" borderId="11" xfId="1" applyFont="1" applyBorder="1"/>
    <xf numFmtId="43" fontId="3" fillId="0" borderId="11" xfId="1" applyFont="1" applyBorder="1"/>
    <xf numFmtId="0" fontId="1" fillId="0" borderId="1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8" xfId="0" applyFont="1" applyBorder="1" applyAlignment="1">
      <alignment horizontal="left"/>
    </xf>
    <xf numFmtId="43" fontId="0" fillId="0" borderId="2" xfId="1" applyFont="1" applyBorder="1"/>
    <xf numFmtId="43" fontId="0" fillId="0" borderId="14" xfId="1" applyFont="1" applyBorder="1"/>
    <xf numFmtId="0" fontId="7" fillId="0" borderId="0" xfId="0" applyFont="1" applyBorder="1" applyAlignment="1"/>
    <xf numFmtId="0" fontId="8" fillId="0" borderId="0" xfId="0" applyFont="1" applyBorder="1"/>
    <xf numFmtId="0" fontId="8" fillId="0" borderId="0" xfId="0" applyFont="1"/>
    <xf numFmtId="0" fontId="7" fillId="0" borderId="0" xfId="0" applyFont="1" applyBorder="1" applyAlignment="1">
      <alignment horizontal="left"/>
    </xf>
    <xf numFmtId="0" fontId="7" fillId="0" borderId="0" xfId="0" applyFont="1" applyBorder="1"/>
    <xf numFmtId="0" fontId="7" fillId="0" borderId="0" xfId="0" applyFont="1"/>
    <xf numFmtId="43" fontId="7" fillId="0" borderId="0" xfId="1" applyFont="1" applyBorder="1"/>
    <xf numFmtId="43" fontId="7" fillId="0" borderId="15" xfId="1" applyFont="1" applyBorder="1"/>
    <xf numFmtId="0" fontId="8" fillId="0" borderId="0" xfId="0" applyFont="1" applyBorder="1" applyAlignment="1"/>
    <xf numFmtId="43" fontId="8" fillId="0" borderId="0" xfId="1" applyFont="1" applyBorder="1"/>
    <xf numFmtId="0" fontId="8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0" xfId="0" applyFont="1" applyAlignment="1"/>
    <xf numFmtId="0" fontId="9" fillId="0" borderId="0" xfId="0" applyFont="1" applyBorder="1" applyAlignment="1">
      <alignment horizontal="left"/>
    </xf>
    <xf numFmtId="0" fontId="9" fillId="0" borderId="0" xfId="0" applyFont="1" applyBorder="1" applyAlignment="1"/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43" fontId="7" fillId="0" borderId="0" xfId="1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43" fontId="7" fillId="0" borderId="0" xfId="0" applyNumberFormat="1" applyFont="1" applyBorder="1"/>
    <xf numFmtId="43" fontId="1" fillId="0" borderId="0" xfId="1" applyFont="1" applyAlignment="1">
      <alignment horizontal="right"/>
    </xf>
    <xf numFmtId="43" fontId="1" fillId="0" borderId="0" xfId="1" applyFont="1" applyAlignment="1">
      <alignment horizontal="center"/>
    </xf>
    <xf numFmtId="0" fontId="9" fillId="0" borderId="0" xfId="0" applyFont="1" applyBorder="1"/>
    <xf numFmtId="43" fontId="7" fillId="0" borderId="0" xfId="1" applyFont="1" applyBorder="1" applyAlignment="1"/>
    <xf numFmtId="0" fontId="1" fillId="0" borderId="0" xfId="0" applyFont="1" applyBorder="1" applyAlignment="1">
      <alignment horizontal="center"/>
    </xf>
    <xf numFmtId="43" fontId="10" fillId="0" borderId="0" xfId="1" applyFont="1" applyBorder="1" applyAlignment="1"/>
    <xf numFmtId="43" fontId="7" fillId="0" borderId="0" xfId="0" applyNumberFormat="1" applyFont="1"/>
    <xf numFmtId="43" fontId="11" fillId="0" borderId="0" xfId="1" applyFont="1" applyBorder="1" applyAlignment="1">
      <alignment horizontal="center"/>
    </xf>
    <xf numFmtId="43" fontId="7" fillId="0" borderId="0" xfId="1" applyFont="1"/>
    <xf numFmtId="43" fontId="11" fillId="0" borderId="0" xfId="1" applyFont="1" applyBorder="1"/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0" fontId="0" fillId="0" borderId="9" xfId="0" applyFont="1" applyBorder="1" applyAlignment="1">
      <alignment horizontal="left"/>
    </xf>
    <xf numFmtId="0" fontId="0" fillId="0" borderId="10" xfId="0" applyFont="1" applyBorder="1" applyAlignment="1">
      <alignment horizontal="left"/>
    </xf>
    <xf numFmtId="0" fontId="0" fillId="0" borderId="8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0" fillId="0" borderId="1" xfId="0" applyFont="1" applyBorder="1" applyAlignment="1"/>
    <xf numFmtId="0" fontId="0" fillId="0" borderId="2" xfId="0" applyFont="1" applyBorder="1" applyAlignment="1"/>
    <xf numFmtId="0" fontId="0" fillId="0" borderId="3" xfId="0" applyFont="1" applyBorder="1" applyAlignment="1"/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0" fillId="0" borderId="1" xfId="0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2"/>
  <sheetViews>
    <sheetView zoomScale="75" zoomScaleNormal="75" workbookViewId="0">
      <selection activeCell="P28" sqref="P28"/>
    </sheetView>
  </sheetViews>
  <sheetFormatPr baseColWidth="10" defaultRowHeight="15" x14ac:dyDescent="0.25"/>
  <cols>
    <col min="1" max="1" width="17.42578125" style="4" customWidth="1"/>
    <col min="2" max="2" width="8.85546875" style="4" customWidth="1"/>
    <col min="3" max="3" width="6.85546875" customWidth="1"/>
    <col min="4" max="4" width="8.42578125" customWidth="1"/>
    <col min="5" max="5" width="9.28515625" customWidth="1"/>
    <col min="6" max="6" width="8.42578125" customWidth="1"/>
    <col min="7" max="7" width="10.42578125" customWidth="1"/>
    <col min="8" max="8" width="14.42578125" bestFit="1" customWidth="1"/>
    <col min="9" max="9" width="14" bestFit="1" customWidth="1"/>
    <col min="10" max="10" width="16.42578125" customWidth="1"/>
    <col min="11" max="11" width="17" customWidth="1"/>
    <col min="12" max="12" width="13.85546875" customWidth="1"/>
    <col min="13" max="13" width="15.140625" customWidth="1"/>
    <col min="14" max="14" width="8" customWidth="1"/>
    <col min="15" max="15" width="23.5703125" style="4" customWidth="1"/>
  </cols>
  <sheetData>
    <row r="1" spans="1:16" ht="21" x14ac:dyDescent="0.35">
      <c r="A1" s="15" t="s">
        <v>59</v>
      </c>
      <c r="B1" s="15"/>
      <c r="C1" s="16"/>
      <c r="D1" s="16"/>
      <c r="E1" s="16"/>
    </row>
    <row r="2" spans="1:16" ht="21" x14ac:dyDescent="0.35">
      <c r="A2" s="15" t="s">
        <v>60</v>
      </c>
      <c r="B2" s="15"/>
      <c r="C2" s="16"/>
      <c r="D2" s="16"/>
      <c r="E2" s="16"/>
    </row>
    <row r="3" spans="1:16" ht="21" x14ac:dyDescent="0.35">
      <c r="A3" s="15">
        <v>0</v>
      </c>
      <c r="B3" s="15"/>
      <c r="C3" s="16"/>
      <c r="D3" s="16"/>
      <c r="E3" s="16"/>
    </row>
    <row r="4" spans="1:16" ht="21" x14ac:dyDescent="0.35">
      <c r="A4" s="15" t="s">
        <v>62</v>
      </c>
      <c r="B4" s="15"/>
      <c r="C4" s="16"/>
      <c r="D4" s="16"/>
      <c r="E4" s="16"/>
    </row>
    <row r="5" spans="1:16" x14ac:dyDescent="0.25">
      <c r="A5" s="4" t="s">
        <v>61</v>
      </c>
    </row>
    <row r="6" spans="1:16" x14ac:dyDescent="0.25">
      <c r="A6" s="17">
        <v>43006</v>
      </c>
    </row>
    <row r="7" spans="1:16" ht="15.75" thickBot="1" x14ac:dyDescent="0.3"/>
    <row r="8" spans="1:16" s="4" customFormat="1" ht="16.5" thickBot="1" x14ac:dyDescent="0.3">
      <c r="A8" s="72" t="s">
        <v>0</v>
      </c>
      <c r="B8" s="73"/>
      <c r="C8" s="23" t="s">
        <v>2</v>
      </c>
      <c r="D8" s="24" t="s">
        <v>3</v>
      </c>
      <c r="E8" s="24" t="s">
        <v>4</v>
      </c>
      <c r="F8" s="24" t="s">
        <v>5</v>
      </c>
      <c r="G8" s="24" t="s">
        <v>6</v>
      </c>
      <c r="H8" s="24" t="s">
        <v>7</v>
      </c>
      <c r="I8" s="24" t="s">
        <v>8</v>
      </c>
      <c r="J8" s="24" t="s">
        <v>9</v>
      </c>
      <c r="K8" s="24" t="s">
        <v>10</v>
      </c>
      <c r="L8" s="24" t="s">
        <v>11</v>
      </c>
      <c r="M8" s="24" t="s">
        <v>70</v>
      </c>
      <c r="N8" s="24" t="s">
        <v>71</v>
      </c>
      <c r="O8" s="25" t="s">
        <v>14</v>
      </c>
      <c r="P8" s="3"/>
    </row>
    <row r="9" spans="1:16" ht="16.5" customHeight="1" x14ac:dyDescent="0.25">
      <c r="A9" s="74" t="s">
        <v>65</v>
      </c>
      <c r="B9" s="74"/>
      <c r="C9" s="20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2">
        <f t="shared" ref="O9:O40" si="0">+C9+D9+E9+F9+G9+H9+I9+J9+K9+L9+M9+N9</f>
        <v>0</v>
      </c>
    </row>
    <row r="10" spans="1:16" ht="31.5" customHeight="1" x14ac:dyDescent="0.25">
      <c r="A10" s="74" t="s">
        <v>17</v>
      </c>
      <c r="B10" s="74"/>
      <c r="C10" s="5"/>
      <c r="D10" s="11"/>
      <c r="E10" s="11"/>
      <c r="F10" s="11"/>
      <c r="G10" s="11"/>
      <c r="H10" s="11"/>
      <c r="I10" s="11"/>
      <c r="J10" s="11">
        <v>64935</v>
      </c>
      <c r="K10" s="11"/>
      <c r="L10" s="11"/>
      <c r="M10" s="11"/>
      <c r="N10" s="11"/>
      <c r="O10" s="12">
        <f t="shared" si="0"/>
        <v>64935</v>
      </c>
    </row>
    <row r="11" spans="1:16" ht="21.75" customHeight="1" x14ac:dyDescent="0.25">
      <c r="A11" s="75" t="s">
        <v>18</v>
      </c>
      <c r="B11" s="76"/>
      <c r="C11" s="5"/>
      <c r="D11" s="11"/>
      <c r="E11" s="11"/>
      <c r="F11" s="11"/>
      <c r="G11" s="11"/>
      <c r="H11" s="11"/>
      <c r="I11" s="11"/>
      <c r="J11" s="11"/>
      <c r="K11" s="11">
        <v>678.97</v>
      </c>
      <c r="L11" s="11">
        <v>34061.4</v>
      </c>
      <c r="M11" s="11">
        <v>1445.5</v>
      </c>
      <c r="N11" s="11"/>
      <c r="O11" s="12">
        <f t="shared" si="0"/>
        <v>36185.870000000003</v>
      </c>
    </row>
    <row r="12" spans="1:16" ht="26.25" customHeight="1" x14ac:dyDescent="0.25">
      <c r="A12" s="75" t="s">
        <v>19</v>
      </c>
      <c r="B12" s="76"/>
      <c r="C12" s="5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2">
        <f t="shared" si="0"/>
        <v>0</v>
      </c>
    </row>
    <row r="13" spans="1:16" ht="24" customHeight="1" x14ac:dyDescent="0.25">
      <c r="A13" s="75" t="s">
        <v>20</v>
      </c>
      <c r="B13" s="76"/>
      <c r="C13" s="5"/>
      <c r="D13" s="11"/>
      <c r="E13" s="11"/>
      <c r="F13" s="11"/>
      <c r="G13" s="11"/>
      <c r="H13" s="11"/>
      <c r="I13" s="11"/>
      <c r="J13" s="11">
        <f>575+14500+4320+5770+3300</f>
        <v>28465</v>
      </c>
      <c r="K13" s="11">
        <v>7120</v>
      </c>
      <c r="L13" s="11">
        <v>1370</v>
      </c>
      <c r="M13" s="11"/>
      <c r="N13" s="11"/>
      <c r="O13" s="12">
        <f t="shared" si="0"/>
        <v>36955</v>
      </c>
    </row>
    <row r="14" spans="1:16" ht="21.75" customHeight="1" x14ac:dyDescent="0.25">
      <c r="A14" s="75" t="s">
        <v>21</v>
      </c>
      <c r="B14" s="76"/>
      <c r="C14" s="5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2">
        <f t="shared" si="0"/>
        <v>0</v>
      </c>
    </row>
    <row r="15" spans="1:16" ht="21" customHeight="1" x14ac:dyDescent="0.25">
      <c r="A15" s="67" t="s">
        <v>22</v>
      </c>
      <c r="B15" s="68"/>
      <c r="C15" s="5"/>
      <c r="D15" s="11"/>
      <c r="E15" s="11"/>
      <c r="F15" s="11"/>
      <c r="G15" s="11"/>
      <c r="H15" s="11"/>
      <c r="I15" s="11"/>
      <c r="J15" s="11"/>
      <c r="K15" s="11">
        <f>990+1175</f>
        <v>2165</v>
      </c>
      <c r="L15" s="11"/>
      <c r="M15" s="11"/>
      <c r="N15" s="11"/>
      <c r="O15" s="12">
        <f t="shared" si="0"/>
        <v>2165</v>
      </c>
    </row>
    <row r="16" spans="1:16" ht="26.25" customHeight="1" x14ac:dyDescent="0.25">
      <c r="A16" s="67" t="s">
        <v>23</v>
      </c>
      <c r="B16" s="68"/>
      <c r="C16" s="5"/>
      <c r="D16" s="11"/>
      <c r="E16" s="11"/>
      <c r="F16" s="11"/>
      <c r="G16" s="11"/>
      <c r="H16" s="11"/>
      <c r="I16" s="11"/>
      <c r="J16" s="11"/>
      <c r="K16" s="11">
        <v>4260</v>
      </c>
      <c r="L16" s="11"/>
      <c r="M16" s="11"/>
      <c r="N16" s="11"/>
      <c r="O16" s="12">
        <f t="shared" si="0"/>
        <v>4260</v>
      </c>
    </row>
    <row r="17" spans="1:15" ht="21.75" customHeight="1" x14ac:dyDescent="0.25">
      <c r="A17" s="67" t="s">
        <v>24</v>
      </c>
      <c r="B17" s="68"/>
      <c r="C17" s="5"/>
      <c r="D17" s="11"/>
      <c r="E17" s="11"/>
      <c r="F17" s="11"/>
      <c r="G17" s="11"/>
      <c r="H17" s="11"/>
      <c r="I17" s="11"/>
      <c r="J17" s="11">
        <f>1000+500+595+1265+1600</f>
        <v>4960</v>
      </c>
      <c r="K17" s="11"/>
      <c r="L17" s="11"/>
      <c r="M17" s="11"/>
      <c r="N17" s="11"/>
      <c r="O17" s="12">
        <f t="shared" si="0"/>
        <v>4960</v>
      </c>
    </row>
    <row r="18" spans="1:15" ht="15.75" x14ac:dyDescent="0.25">
      <c r="A18" s="67" t="s">
        <v>25</v>
      </c>
      <c r="B18" s="68"/>
      <c r="C18" s="5"/>
      <c r="D18" s="11"/>
      <c r="E18" s="11"/>
      <c r="F18" s="11"/>
      <c r="G18" s="11"/>
      <c r="H18" s="11"/>
      <c r="I18" s="11"/>
      <c r="J18" s="11">
        <f>22261+2804.36</f>
        <v>25065.360000000001</v>
      </c>
      <c r="K18" s="11"/>
      <c r="L18" s="11"/>
      <c r="M18" s="11"/>
      <c r="N18" s="11"/>
      <c r="O18" s="12">
        <f t="shared" si="0"/>
        <v>25065.360000000001</v>
      </c>
    </row>
    <row r="19" spans="1:15" ht="15.75" x14ac:dyDescent="0.25">
      <c r="A19" s="67" t="s">
        <v>26</v>
      </c>
      <c r="B19" s="68"/>
      <c r="C19" s="5"/>
      <c r="D19" s="11"/>
      <c r="E19" s="11"/>
      <c r="F19" s="11"/>
      <c r="G19" s="11"/>
      <c r="H19" s="11"/>
      <c r="I19" s="11"/>
      <c r="J19" s="11">
        <v>43334</v>
      </c>
      <c r="K19" s="11"/>
      <c r="L19" s="11"/>
      <c r="M19" s="11"/>
      <c r="N19" s="11"/>
      <c r="O19" s="12">
        <f t="shared" si="0"/>
        <v>43334</v>
      </c>
    </row>
    <row r="20" spans="1:15" ht="15.75" x14ac:dyDescent="0.25">
      <c r="A20" s="67" t="s">
        <v>27</v>
      </c>
      <c r="B20" s="68"/>
      <c r="C20" s="5"/>
      <c r="D20" s="11"/>
      <c r="E20" s="11"/>
      <c r="F20" s="11"/>
      <c r="G20" s="11"/>
      <c r="H20" s="11"/>
      <c r="I20" s="11"/>
      <c r="J20" s="11"/>
      <c r="K20" s="11">
        <v>1700</v>
      </c>
      <c r="L20" s="11"/>
      <c r="M20" s="11"/>
      <c r="N20" s="11"/>
      <c r="O20" s="12">
        <f t="shared" si="0"/>
        <v>1700</v>
      </c>
    </row>
    <row r="21" spans="1:15" ht="15.75" x14ac:dyDescent="0.25">
      <c r="A21" s="67" t="s">
        <v>28</v>
      </c>
      <c r="B21" s="68"/>
      <c r="C21" s="5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2">
        <f t="shared" si="0"/>
        <v>0</v>
      </c>
    </row>
    <row r="22" spans="1:15" ht="15.75" x14ac:dyDescent="0.25">
      <c r="A22" s="67" t="s">
        <v>29</v>
      </c>
      <c r="B22" s="68"/>
      <c r="C22" s="5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2">
        <f t="shared" si="0"/>
        <v>0</v>
      </c>
    </row>
    <row r="23" spans="1:15" ht="15.75" x14ac:dyDescent="0.25">
      <c r="A23" s="67"/>
      <c r="B23" s="68"/>
      <c r="C23" s="5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2"/>
    </row>
    <row r="24" spans="1:15" ht="15.75" x14ac:dyDescent="0.25">
      <c r="A24" s="67" t="s">
        <v>66</v>
      </c>
      <c r="B24" s="68"/>
      <c r="C24" s="5"/>
      <c r="D24" s="11"/>
      <c r="E24" s="11"/>
      <c r="F24" s="11"/>
      <c r="G24" s="11"/>
      <c r="H24" s="11"/>
      <c r="I24" s="11"/>
      <c r="J24" s="11"/>
      <c r="K24" s="11">
        <v>18880</v>
      </c>
      <c r="L24" s="11"/>
      <c r="M24" s="11"/>
      <c r="N24" s="11"/>
      <c r="O24" s="12">
        <f t="shared" si="0"/>
        <v>18880</v>
      </c>
    </row>
    <row r="25" spans="1:15" ht="15.75" x14ac:dyDescent="0.25">
      <c r="A25" s="71" t="s">
        <v>31</v>
      </c>
      <c r="B25" s="68"/>
      <c r="C25" s="5"/>
      <c r="D25" s="11"/>
      <c r="E25" s="11"/>
      <c r="F25" s="11"/>
      <c r="G25" s="11"/>
      <c r="H25" s="11"/>
      <c r="I25" s="11"/>
      <c r="J25" s="11">
        <v>950</v>
      </c>
      <c r="K25" s="11"/>
      <c r="L25" s="11">
        <v>500</v>
      </c>
      <c r="M25" s="11">
        <v>2350</v>
      </c>
      <c r="N25" s="11"/>
      <c r="O25" s="12">
        <f t="shared" si="0"/>
        <v>3800</v>
      </c>
    </row>
    <row r="26" spans="1:15" ht="15.75" x14ac:dyDescent="0.25">
      <c r="A26" s="67" t="s">
        <v>32</v>
      </c>
      <c r="B26" s="68"/>
      <c r="C26" s="5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2">
        <f t="shared" si="0"/>
        <v>0</v>
      </c>
    </row>
    <row r="27" spans="1:15" ht="15.75" x14ac:dyDescent="0.25">
      <c r="A27" s="67" t="s">
        <v>15</v>
      </c>
      <c r="B27" s="68"/>
      <c r="C27" s="5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2">
        <f t="shared" si="0"/>
        <v>0</v>
      </c>
    </row>
    <row r="28" spans="1:15" ht="15.75" x14ac:dyDescent="0.25">
      <c r="A28" s="67" t="s">
        <v>57</v>
      </c>
      <c r="B28" s="68"/>
      <c r="C28" s="5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2">
        <f t="shared" si="0"/>
        <v>0</v>
      </c>
    </row>
    <row r="29" spans="1:15" ht="15.75" x14ac:dyDescent="0.25">
      <c r="A29" s="67" t="s">
        <v>37</v>
      </c>
      <c r="B29" s="68"/>
      <c r="C29" s="5"/>
      <c r="D29" s="11"/>
      <c r="E29" s="11"/>
      <c r="F29" s="11"/>
      <c r="G29" s="11"/>
      <c r="H29" s="11"/>
      <c r="I29" s="11">
        <v>4050</v>
      </c>
      <c r="J29" s="11">
        <v>3155</v>
      </c>
      <c r="K29" s="11">
        <v>1370</v>
      </c>
      <c r="L29" s="11"/>
      <c r="M29" s="11"/>
      <c r="N29" s="11"/>
      <c r="O29" s="12">
        <f t="shared" si="0"/>
        <v>8575</v>
      </c>
    </row>
    <row r="30" spans="1:15" ht="15.75" x14ac:dyDescent="0.25">
      <c r="A30" s="67" t="s">
        <v>30</v>
      </c>
      <c r="B30" s="68"/>
      <c r="C30" s="5"/>
      <c r="D30" s="11"/>
      <c r="E30" s="11"/>
      <c r="F30" s="11"/>
      <c r="G30" s="11"/>
      <c r="H30" s="11"/>
      <c r="I30" s="11"/>
      <c r="J30" s="11">
        <v>9960</v>
      </c>
      <c r="K30" s="11">
        <v>150</v>
      </c>
      <c r="L30" s="11">
        <v>2510</v>
      </c>
      <c r="M30" s="11">
        <v>9000</v>
      </c>
      <c r="N30" s="11"/>
      <c r="O30" s="12">
        <v>21620</v>
      </c>
    </row>
    <row r="31" spans="1:15" ht="15.75" x14ac:dyDescent="0.25">
      <c r="A31" s="67" t="s">
        <v>67</v>
      </c>
      <c r="B31" s="68"/>
      <c r="C31" s="5"/>
      <c r="D31" s="11"/>
      <c r="E31" s="11"/>
      <c r="F31" s="11"/>
      <c r="G31" s="11"/>
      <c r="H31" s="11"/>
      <c r="I31" s="11"/>
      <c r="J31" s="11"/>
      <c r="K31" s="11">
        <v>1100000</v>
      </c>
      <c r="L31" s="11"/>
      <c r="M31" s="11"/>
      <c r="N31" s="11"/>
      <c r="O31" s="12">
        <f t="shared" si="0"/>
        <v>1100000</v>
      </c>
    </row>
    <row r="32" spans="1:15" ht="15.75" x14ac:dyDescent="0.25">
      <c r="A32" s="67" t="s">
        <v>68</v>
      </c>
      <c r="B32" s="68"/>
      <c r="C32" s="5"/>
      <c r="D32" s="11"/>
      <c r="E32" s="11"/>
      <c r="F32" s="11"/>
      <c r="G32" s="11"/>
      <c r="H32" s="11"/>
      <c r="I32" s="11"/>
      <c r="J32" s="11"/>
      <c r="K32" s="11">
        <v>151628.47</v>
      </c>
      <c r="L32" s="11"/>
      <c r="M32" s="11"/>
      <c r="N32" s="11"/>
      <c r="O32" s="12">
        <f t="shared" si="0"/>
        <v>151628.47</v>
      </c>
    </row>
    <row r="33" spans="1:15" ht="15.75" x14ac:dyDescent="0.25">
      <c r="A33" s="67"/>
      <c r="B33" s="68"/>
      <c r="C33" s="5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2">
        <f t="shared" si="0"/>
        <v>0</v>
      </c>
    </row>
    <row r="34" spans="1:15" ht="15.75" x14ac:dyDescent="0.25">
      <c r="A34" s="67"/>
      <c r="B34" s="68"/>
      <c r="C34" s="5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2">
        <f t="shared" si="0"/>
        <v>0</v>
      </c>
    </row>
    <row r="35" spans="1:15" ht="15.75" x14ac:dyDescent="0.25">
      <c r="A35" s="67"/>
      <c r="B35" s="68"/>
      <c r="C35" s="5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2">
        <f t="shared" si="0"/>
        <v>0</v>
      </c>
    </row>
    <row r="36" spans="1:15" ht="15.75" x14ac:dyDescent="0.25">
      <c r="A36" s="67"/>
      <c r="B36" s="68"/>
      <c r="C36" s="5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2">
        <f t="shared" si="0"/>
        <v>0</v>
      </c>
    </row>
    <row r="37" spans="1:15" ht="15.75" x14ac:dyDescent="0.25">
      <c r="A37" s="67"/>
      <c r="B37" s="68"/>
      <c r="C37" s="5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2">
        <f t="shared" si="0"/>
        <v>0</v>
      </c>
    </row>
    <row r="38" spans="1:15" ht="15.75" x14ac:dyDescent="0.25">
      <c r="A38" s="67"/>
      <c r="B38" s="68"/>
      <c r="C38" s="5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2"/>
    </row>
    <row r="39" spans="1:15" ht="7.5" customHeight="1" x14ac:dyDescent="0.25">
      <c r="A39" s="67"/>
      <c r="B39" s="68"/>
      <c r="C39" s="5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2">
        <f t="shared" si="0"/>
        <v>0</v>
      </c>
    </row>
    <row r="40" spans="1:15" ht="18.75" customHeight="1" thickBot="1" x14ac:dyDescent="0.3">
      <c r="A40" s="69"/>
      <c r="B40" s="70"/>
      <c r="C40" s="7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2">
        <f t="shared" si="0"/>
        <v>0</v>
      </c>
    </row>
    <row r="41" spans="1:15" ht="16.5" thickBot="1" x14ac:dyDescent="0.3">
      <c r="A41" s="65" t="s">
        <v>16</v>
      </c>
      <c r="B41" s="66"/>
      <c r="C41" s="8"/>
      <c r="D41" s="14">
        <f t="shared" ref="D41:O41" si="1">SUM(D9:D40)</f>
        <v>0</v>
      </c>
      <c r="E41" s="14">
        <f t="shared" si="1"/>
        <v>0</v>
      </c>
      <c r="F41" s="14">
        <f t="shared" si="1"/>
        <v>0</v>
      </c>
      <c r="G41" s="14">
        <f t="shared" si="1"/>
        <v>0</v>
      </c>
      <c r="H41" s="14">
        <f t="shared" si="1"/>
        <v>0</v>
      </c>
      <c r="I41" s="14">
        <f t="shared" si="1"/>
        <v>4050</v>
      </c>
      <c r="J41" s="14">
        <f t="shared" si="1"/>
        <v>180824.36</v>
      </c>
      <c r="K41" s="14">
        <f t="shared" si="1"/>
        <v>1287952.44</v>
      </c>
      <c r="L41" s="14">
        <f t="shared" si="1"/>
        <v>38441.4</v>
      </c>
      <c r="M41" s="14">
        <f t="shared" si="1"/>
        <v>12795.5</v>
      </c>
      <c r="N41" s="14">
        <f t="shared" si="1"/>
        <v>0</v>
      </c>
      <c r="O41" s="14">
        <f t="shared" si="1"/>
        <v>1524063.7</v>
      </c>
    </row>
    <row r="42" spans="1:15" x14ac:dyDescent="0.25"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10"/>
    </row>
    <row r="43" spans="1:15" x14ac:dyDescent="0.25"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10"/>
    </row>
    <row r="44" spans="1:15" x14ac:dyDescent="0.25"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10"/>
    </row>
    <row r="45" spans="1:15" x14ac:dyDescent="0.25"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10"/>
    </row>
    <row r="46" spans="1:15" x14ac:dyDescent="0.25"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10"/>
    </row>
    <row r="47" spans="1:15" x14ac:dyDescent="0.25"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10"/>
    </row>
    <row r="48" spans="1:15" x14ac:dyDescent="0.25"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10"/>
    </row>
    <row r="49" spans="3:15" x14ac:dyDescent="0.25"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10"/>
    </row>
    <row r="50" spans="3:15" x14ac:dyDescent="0.25"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10"/>
    </row>
    <row r="51" spans="3:15" x14ac:dyDescent="0.25"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10"/>
    </row>
    <row r="52" spans="3:15" x14ac:dyDescent="0.25"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10"/>
    </row>
    <row r="53" spans="3:15" x14ac:dyDescent="0.25"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10"/>
    </row>
    <row r="54" spans="3:15" x14ac:dyDescent="0.25"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10"/>
    </row>
    <row r="55" spans="3:15" x14ac:dyDescent="0.25"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10"/>
    </row>
    <row r="56" spans="3:15" x14ac:dyDescent="0.25"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10"/>
    </row>
    <row r="57" spans="3:15" x14ac:dyDescent="0.25"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10"/>
    </row>
    <row r="58" spans="3:15" x14ac:dyDescent="0.25"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10"/>
    </row>
    <row r="59" spans="3:15" x14ac:dyDescent="0.25"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10"/>
    </row>
    <row r="60" spans="3:15" x14ac:dyDescent="0.25"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10"/>
    </row>
    <row r="61" spans="3:15" x14ac:dyDescent="0.25"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10"/>
    </row>
    <row r="62" spans="3:15" x14ac:dyDescent="0.25"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10"/>
    </row>
    <row r="63" spans="3:15" x14ac:dyDescent="0.25"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10"/>
    </row>
    <row r="64" spans="3:15" x14ac:dyDescent="0.25"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10"/>
    </row>
    <row r="65" spans="3:15" x14ac:dyDescent="0.25"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10"/>
    </row>
    <row r="66" spans="3:15" x14ac:dyDescent="0.25"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10"/>
    </row>
    <row r="67" spans="3:15" x14ac:dyDescent="0.25"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10"/>
    </row>
    <row r="68" spans="3:15" x14ac:dyDescent="0.25"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10"/>
    </row>
    <row r="69" spans="3:15" x14ac:dyDescent="0.25"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10"/>
    </row>
    <row r="70" spans="3:15" x14ac:dyDescent="0.25"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10"/>
    </row>
    <row r="71" spans="3:15" x14ac:dyDescent="0.25"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10"/>
    </row>
    <row r="72" spans="3:15" x14ac:dyDescent="0.25"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10"/>
    </row>
  </sheetData>
  <mergeCells count="34">
    <mergeCell ref="A19:B19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31:B31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41:B4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</mergeCells>
  <pageMargins left="0.25" right="0.25" top="0.75" bottom="0.75" header="0.3" footer="0.3"/>
  <pageSetup scale="7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14"/>
  <sheetViews>
    <sheetView zoomScaleNormal="100" workbookViewId="0">
      <selection activeCell="E17" sqref="E17"/>
    </sheetView>
  </sheetViews>
  <sheetFormatPr baseColWidth="10" defaultRowHeight="15" x14ac:dyDescent="0.25"/>
  <cols>
    <col min="1" max="1" width="47" customWidth="1"/>
    <col min="2" max="2" width="22.42578125" customWidth="1"/>
    <col min="3" max="3" width="18.7109375" customWidth="1"/>
    <col min="4" max="4" width="43.5703125" customWidth="1"/>
    <col min="5" max="5" width="21.5703125" customWidth="1"/>
    <col min="13" max="13" width="15.85546875" bestFit="1" customWidth="1"/>
  </cols>
  <sheetData>
    <row r="1" spans="1:15" ht="18.75" x14ac:dyDescent="0.3">
      <c r="A1" s="77" t="s">
        <v>59</v>
      </c>
      <c r="B1" s="77"/>
      <c r="C1" s="77"/>
      <c r="D1" s="47" t="s">
        <v>59</v>
      </c>
      <c r="E1" s="32"/>
      <c r="F1" s="32"/>
      <c r="L1" s="32" t="s">
        <v>59</v>
      </c>
      <c r="M1" s="32"/>
      <c r="N1" s="33"/>
      <c r="O1" s="34"/>
    </row>
    <row r="2" spans="1:15" ht="18.75" x14ac:dyDescent="0.3">
      <c r="A2" s="77" t="s">
        <v>73</v>
      </c>
      <c r="B2" s="77"/>
      <c r="C2" s="77"/>
      <c r="D2" s="47" t="s">
        <v>73</v>
      </c>
      <c r="E2" s="32"/>
      <c r="F2" s="32"/>
      <c r="L2" s="35" t="s">
        <v>73</v>
      </c>
      <c r="M2" s="35"/>
      <c r="N2" s="33"/>
      <c r="O2" s="34"/>
    </row>
    <row r="3" spans="1:15" ht="18.75" x14ac:dyDescent="0.3">
      <c r="A3" s="33"/>
      <c r="B3" s="33"/>
      <c r="C3" s="33"/>
      <c r="D3" s="33"/>
      <c r="E3" s="33"/>
      <c r="L3" s="33"/>
      <c r="M3" s="33"/>
      <c r="N3" s="33"/>
      <c r="O3" s="34"/>
    </row>
    <row r="4" spans="1:15" ht="18.75" x14ac:dyDescent="0.3">
      <c r="A4" s="77" t="s">
        <v>126</v>
      </c>
      <c r="B4" s="77"/>
      <c r="C4" s="77"/>
      <c r="D4" s="47" t="s">
        <v>126</v>
      </c>
      <c r="E4" s="32"/>
      <c r="F4" s="32"/>
      <c r="L4" s="36" t="s">
        <v>74</v>
      </c>
      <c r="M4" s="36"/>
      <c r="N4" s="33"/>
      <c r="O4" s="34"/>
    </row>
    <row r="5" spans="1:15" ht="18.75" x14ac:dyDescent="0.3">
      <c r="A5" s="78" t="s">
        <v>127</v>
      </c>
      <c r="B5" s="78"/>
      <c r="C5" s="78"/>
      <c r="D5" s="48" t="s">
        <v>127</v>
      </c>
      <c r="E5" s="44"/>
      <c r="F5" s="44"/>
      <c r="L5" s="37" t="s">
        <v>75</v>
      </c>
      <c r="M5" s="36"/>
      <c r="N5" s="33"/>
      <c r="O5" s="34"/>
    </row>
    <row r="6" spans="1:15" ht="18.75" x14ac:dyDescent="0.3">
      <c r="A6" s="33"/>
      <c r="B6" s="33"/>
      <c r="C6" s="33"/>
      <c r="D6" s="34"/>
      <c r="L6" s="33"/>
      <c r="M6" s="33"/>
      <c r="N6" s="33"/>
      <c r="O6" s="34"/>
    </row>
    <row r="7" spans="1:15" ht="18.75" x14ac:dyDescent="0.3">
      <c r="A7" s="77" t="s">
        <v>76</v>
      </c>
      <c r="B7" s="77"/>
      <c r="C7" s="77"/>
      <c r="D7" s="47" t="s">
        <v>61</v>
      </c>
      <c r="E7" s="32"/>
      <c r="F7" s="32"/>
      <c r="L7" s="36" t="s">
        <v>76</v>
      </c>
      <c r="M7" s="36"/>
      <c r="N7" s="33"/>
      <c r="O7" s="34"/>
    </row>
    <row r="8" spans="1:15" ht="18.75" x14ac:dyDescent="0.3">
      <c r="A8" s="43"/>
      <c r="B8" s="43" t="s">
        <v>131</v>
      </c>
      <c r="C8" s="43"/>
      <c r="D8" s="43"/>
      <c r="E8" s="32"/>
      <c r="F8" s="32"/>
      <c r="L8" s="36"/>
      <c r="M8" s="36"/>
      <c r="N8" s="33"/>
      <c r="O8" s="34"/>
    </row>
    <row r="9" spans="1:15" ht="18.75" x14ac:dyDescent="0.3">
      <c r="A9" s="35" t="s">
        <v>128</v>
      </c>
      <c r="B9" s="49">
        <v>35350</v>
      </c>
      <c r="C9" s="43"/>
      <c r="D9" s="43"/>
      <c r="E9" s="32"/>
      <c r="F9" s="32"/>
      <c r="L9" s="36"/>
      <c r="M9" s="36"/>
      <c r="N9" s="33"/>
      <c r="O9" s="34"/>
    </row>
    <row r="10" spans="1:15" ht="18.75" x14ac:dyDescent="0.3">
      <c r="A10" s="35" t="s">
        <v>146</v>
      </c>
      <c r="B10" s="49">
        <f>SUM(360,1080,2345,360,355,3265,730,3120,360)</f>
        <v>11975</v>
      </c>
      <c r="C10" s="43"/>
      <c r="D10" s="43" t="s">
        <v>142</v>
      </c>
      <c r="E10" s="47" t="s">
        <v>131</v>
      </c>
      <c r="F10" s="32"/>
      <c r="L10" s="36"/>
      <c r="M10" s="36"/>
      <c r="N10" s="33"/>
      <c r="O10" s="34"/>
    </row>
    <row r="11" spans="1:15" ht="18.75" x14ac:dyDescent="0.3">
      <c r="A11" s="35" t="s">
        <v>80</v>
      </c>
      <c r="B11" s="62">
        <f>SUM(5185,3050,1034,3365,400)</f>
        <v>13034</v>
      </c>
      <c r="C11" s="43"/>
      <c r="D11" s="46" t="s">
        <v>130</v>
      </c>
      <c r="E11" s="60">
        <v>150000</v>
      </c>
      <c r="F11" s="32"/>
      <c r="L11" s="36"/>
      <c r="M11" s="36"/>
      <c r="N11" s="33"/>
      <c r="O11" s="34"/>
    </row>
    <row r="12" spans="1:15" ht="18.75" x14ac:dyDescent="0.3">
      <c r="A12" s="36" t="s">
        <v>134</v>
      </c>
      <c r="B12" s="62">
        <f>SUM(27460,5600,21910,9790,9645,7175)</f>
        <v>81580</v>
      </c>
      <c r="C12" s="33"/>
      <c r="D12" s="36" t="s">
        <v>129</v>
      </c>
      <c r="E12" s="58">
        <f>SUM(6500,2500,9800,250,16850,7500,1700,3400,1300,3200)</f>
        <v>53000</v>
      </c>
      <c r="L12" s="36" t="s">
        <v>77</v>
      </c>
      <c r="M12" s="38"/>
      <c r="N12" s="33"/>
      <c r="O12" s="34"/>
    </row>
    <row r="13" spans="1:15" ht="18.75" x14ac:dyDescent="0.3">
      <c r="A13" s="36" t="s">
        <v>148</v>
      </c>
      <c r="B13" s="62">
        <f>SUM(2625,2500,2500,4400)</f>
        <v>12025</v>
      </c>
      <c r="C13" s="33"/>
      <c r="D13" s="36" t="s">
        <v>132</v>
      </c>
      <c r="E13" s="58">
        <f>SUM(250,250,2000,500,700,250,1200,250,500,850,250)</f>
        <v>7000</v>
      </c>
      <c r="L13" s="36"/>
      <c r="M13" s="38"/>
      <c r="N13" s="33"/>
      <c r="O13" s="34"/>
    </row>
    <row r="14" spans="1:15" ht="18.75" x14ac:dyDescent="0.3">
      <c r="A14" s="36" t="s">
        <v>152</v>
      </c>
      <c r="B14" s="49">
        <v>4500</v>
      </c>
      <c r="C14" s="33"/>
      <c r="D14" s="36" t="s">
        <v>145</v>
      </c>
      <c r="E14" s="58" t="s">
        <v>163</v>
      </c>
      <c r="L14" s="36"/>
      <c r="M14" s="38"/>
      <c r="N14" s="33"/>
      <c r="O14" s="34"/>
    </row>
    <row r="15" spans="1:15" ht="18.75" x14ac:dyDescent="0.3">
      <c r="A15" s="36" t="s">
        <v>78</v>
      </c>
      <c r="B15" s="49"/>
      <c r="C15" s="36"/>
      <c r="D15" s="36" t="s">
        <v>144</v>
      </c>
      <c r="E15" s="41"/>
      <c r="L15" s="36" t="s">
        <v>78</v>
      </c>
      <c r="M15" s="38">
        <v>6085</v>
      </c>
      <c r="N15" s="36"/>
      <c r="O15" s="34"/>
    </row>
    <row r="16" spans="1:15" ht="18.75" x14ac:dyDescent="0.3">
      <c r="A16" s="36" t="s">
        <v>153</v>
      </c>
      <c r="B16" s="62">
        <v>8260</v>
      </c>
      <c r="C16" s="36"/>
      <c r="D16" s="36" t="s">
        <v>147</v>
      </c>
      <c r="E16" s="38">
        <f>SUM(4445,1850,3350,790,1900,1850,500,8500,3100,7600,800)</f>
        <v>34685</v>
      </c>
      <c r="L16" s="36"/>
      <c r="M16" s="38"/>
      <c r="N16" s="36"/>
      <c r="O16" s="34"/>
    </row>
    <row r="17" spans="1:15" ht="18.75" x14ac:dyDescent="0.3">
      <c r="A17" s="36" t="s">
        <v>156</v>
      </c>
      <c r="B17" s="62">
        <v>5000</v>
      </c>
      <c r="C17" s="36"/>
      <c r="D17" s="36" t="s">
        <v>150</v>
      </c>
      <c r="E17" s="38">
        <v>4700</v>
      </c>
      <c r="L17" s="36" t="s">
        <v>79</v>
      </c>
      <c r="M17" s="38">
        <v>4900</v>
      </c>
      <c r="N17" s="36"/>
      <c r="O17" s="34"/>
    </row>
    <row r="18" spans="1:15" ht="18.75" x14ac:dyDescent="0.3">
      <c r="A18" s="36" t="s">
        <v>158</v>
      </c>
      <c r="B18" s="62">
        <v>6300</v>
      </c>
      <c r="C18" s="33"/>
      <c r="D18" s="57" t="s">
        <v>151</v>
      </c>
      <c r="E18" s="64">
        <v>8000</v>
      </c>
      <c r="L18" s="36" t="s">
        <v>80</v>
      </c>
      <c r="M18" s="38">
        <v>5358</v>
      </c>
      <c r="N18" s="33"/>
      <c r="O18" s="34"/>
    </row>
    <row r="19" spans="1:15" ht="18.75" x14ac:dyDescent="0.3">
      <c r="A19" s="36" t="s">
        <v>161</v>
      </c>
      <c r="B19" s="49">
        <v>20679</v>
      </c>
      <c r="C19" s="36"/>
      <c r="D19" s="57" t="s">
        <v>154</v>
      </c>
      <c r="E19" s="64">
        <v>8500</v>
      </c>
      <c r="L19" s="36" t="s">
        <v>81</v>
      </c>
      <c r="M19" s="38">
        <v>10500</v>
      </c>
      <c r="N19" s="36"/>
      <c r="O19" s="34"/>
    </row>
    <row r="20" spans="1:15" ht="18.75" x14ac:dyDescent="0.3">
      <c r="A20" s="36" t="s">
        <v>79</v>
      </c>
      <c r="B20" s="49"/>
      <c r="C20" s="36"/>
      <c r="D20" s="57" t="s">
        <v>155</v>
      </c>
      <c r="E20" s="64">
        <v>8000</v>
      </c>
      <c r="L20" s="36" t="s">
        <v>82</v>
      </c>
      <c r="M20" s="38">
        <v>118968.28</v>
      </c>
      <c r="N20" s="36"/>
      <c r="O20" s="34"/>
    </row>
    <row r="21" spans="1:15" ht="18.75" x14ac:dyDescent="0.3">
      <c r="A21" s="36" t="s">
        <v>133</v>
      </c>
      <c r="B21" s="49"/>
      <c r="C21" s="36"/>
      <c r="D21" s="36" t="s">
        <v>18</v>
      </c>
      <c r="E21" s="38">
        <f>SUM(1125,80,150)</f>
        <v>1355</v>
      </c>
      <c r="L21" s="36" t="s">
        <v>83</v>
      </c>
      <c r="M21" s="38">
        <v>2400</v>
      </c>
      <c r="N21" s="36"/>
      <c r="O21" s="34"/>
    </row>
    <row r="22" spans="1:15" ht="18.75" x14ac:dyDescent="0.3">
      <c r="A22" s="36" t="s">
        <v>81</v>
      </c>
      <c r="B22" s="49"/>
      <c r="C22" s="36"/>
      <c r="D22" s="36" t="s">
        <v>157</v>
      </c>
      <c r="E22" s="64">
        <f>SUM(1500,1500,1500,1100)</f>
        <v>5600</v>
      </c>
      <c r="L22" s="36" t="s">
        <v>84</v>
      </c>
      <c r="M22" s="38">
        <v>8575</v>
      </c>
      <c r="N22" s="36"/>
      <c r="O22" s="34"/>
    </row>
    <row r="23" spans="1:15" ht="18.75" x14ac:dyDescent="0.3">
      <c r="A23" s="36" t="s">
        <v>82</v>
      </c>
      <c r="B23" s="49"/>
      <c r="C23" s="36"/>
      <c r="D23" s="36" t="s">
        <v>159</v>
      </c>
      <c r="E23" s="38">
        <f>SUM(3500,6000)</f>
        <v>9500</v>
      </c>
      <c r="L23" s="36" t="s">
        <v>85</v>
      </c>
      <c r="M23" s="38">
        <v>7135</v>
      </c>
      <c r="N23" s="36"/>
      <c r="O23" s="34"/>
    </row>
    <row r="24" spans="1:15" ht="18.75" x14ac:dyDescent="0.3">
      <c r="A24" s="36" t="s">
        <v>83</v>
      </c>
      <c r="B24" s="49"/>
      <c r="C24" s="33"/>
      <c r="D24" s="33" t="s">
        <v>106</v>
      </c>
      <c r="E24" s="41"/>
      <c r="L24" s="36" t="s">
        <v>86</v>
      </c>
      <c r="M24" s="38">
        <f>800+2094+4180</f>
        <v>7074</v>
      </c>
      <c r="N24" s="33"/>
      <c r="O24" s="34"/>
    </row>
    <row r="25" spans="1:15" ht="18.75" x14ac:dyDescent="0.3">
      <c r="A25" s="36" t="s">
        <v>84</v>
      </c>
      <c r="B25" s="49"/>
      <c r="C25" s="33"/>
      <c r="D25" s="33" t="s">
        <v>107</v>
      </c>
      <c r="E25" s="41"/>
      <c r="L25" s="36" t="s">
        <v>87</v>
      </c>
      <c r="M25" s="38">
        <v>4200</v>
      </c>
      <c r="N25" s="33"/>
      <c r="O25" s="34"/>
    </row>
    <row r="26" spans="1:15" ht="18.75" x14ac:dyDescent="0.3">
      <c r="A26" s="36" t="s">
        <v>85</v>
      </c>
      <c r="B26" s="49"/>
      <c r="C26" s="33"/>
      <c r="D26" s="33" t="s">
        <v>108</v>
      </c>
      <c r="E26" s="41"/>
      <c r="L26" s="36" t="s">
        <v>88</v>
      </c>
      <c r="M26" s="38">
        <v>2950</v>
      </c>
      <c r="N26" s="33"/>
      <c r="O26" s="34"/>
    </row>
    <row r="27" spans="1:15" ht="18.75" x14ac:dyDescent="0.3">
      <c r="A27" s="36" t="s">
        <v>86</v>
      </c>
      <c r="B27" s="49"/>
      <c r="C27" s="33"/>
      <c r="D27" s="33"/>
      <c r="E27" s="41"/>
      <c r="L27" s="36" t="s">
        <v>89</v>
      </c>
      <c r="M27" s="38">
        <v>2000</v>
      </c>
      <c r="N27" s="33"/>
      <c r="O27" s="34"/>
    </row>
    <row r="28" spans="1:15" ht="18.75" x14ac:dyDescent="0.3">
      <c r="A28" s="36" t="s">
        <v>87</v>
      </c>
      <c r="B28" s="49"/>
      <c r="C28" s="33" t="s">
        <v>162</v>
      </c>
      <c r="D28" s="35" t="s">
        <v>82</v>
      </c>
      <c r="E28" s="38">
        <v>12265</v>
      </c>
      <c r="L28" s="35" t="s">
        <v>84</v>
      </c>
      <c r="M28" s="38">
        <v>11590</v>
      </c>
      <c r="N28" s="33"/>
      <c r="O28" s="34"/>
    </row>
    <row r="29" spans="1:15" ht="18.75" x14ac:dyDescent="0.3">
      <c r="A29" s="36" t="s">
        <v>88</v>
      </c>
      <c r="B29" s="49"/>
      <c r="C29" s="33"/>
      <c r="D29" s="33" t="s">
        <v>110</v>
      </c>
      <c r="E29" s="41"/>
      <c r="L29" s="32" t="s">
        <v>90</v>
      </c>
      <c r="M29" s="38">
        <v>4999.66</v>
      </c>
      <c r="N29" s="33"/>
      <c r="O29" s="34"/>
    </row>
    <row r="30" spans="1:15" ht="18.75" x14ac:dyDescent="0.3">
      <c r="A30" s="36" t="s">
        <v>89</v>
      </c>
      <c r="B30" s="49"/>
      <c r="C30" s="36"/>
      <c r="D30" s="42" t="s">
        <v>111</v>
      </c>
      <c r="E30" s="41"/>
      <c r="L30" s="32" t="s">
        <v>91</v>
      </c>
      <c r="M30" s="38">
        <v>900</v>
      </c>
      <c r="N30" s="36"/>
      <c r="O30" s="34"/>
    </row>
    <row r="31" spans="1:15" ht="18.75" x14ac:dyDescent="0.3">
      <c r="A31" s="35" t="s">
        <v>84</v>
      </c>
      <c r="B31" s="49"/>
      <c r="C31" s="36"/>
      <c r="D31" s="36" t="s">
        <v>112</v>
      </c>
      <c r="E31" s="38">
        <f>SUM(1441,7705)</f>
        <v>9146</v>
      </c>
      <c r="L31" s="32" t="s">
        <v>92</v>
      </c>
      <c r="M31" s="38">
        <v>17000</v>
      </c>
      <c r="N31" s="36"/>
      <c r="O31" s="34"/>
    </row>
    <row r="32" spans="1:15" ht="18.75" x14ac:dyDescent="0.3">
      <c r="A32" s="32" t="s">
        <v>90</v>
      </c>
      <c r="B32" s="49"/>
      <c r="C32" s="33"/>
      <c r="D32" s="42" t="s">
        <v>113</v>
      </c>
      <c r="E32" s="41"/>
      <c r="L32" s="32" t="s">
        <v>93</v>
      </c>
      <c r="M32" s="38">
        <v>5950</v>
      </c>
      <c r="N32" s="33"/>
      <c r="O32" s="34"/>
    </row>
    <row r="33" spans="1:15" ht="18.75" x14ac:dyDescent="0.3">
      <c r="A33" s="32" t="s">
        <v>91</v>
      </c>
      <c r="B33" s="49"/>
      <c r="C33" s="33"/>
      <c r="D33" s="33" t="s">
        <v>114</v>
      </c>
      <c r="E33" s="41"/>
      <c r="L33" s="36" t="s">
        <v>94</v>
      </c>
      <c r="M33" s="38">
        <v>7447</v>
      </c>
      <c r="N33" s="33"/>
      <c r="O33" s="34"/>
    </row>
    <row r="34" spans="1:15" ht="19.5" thickBot="1" x14ac:dyDescent="0.35">
      <c r="A34" s="32" t="s">
        <v>92</v>
      </c>
      <c r="B34" s="49"/>
      <c r="C34" s="33"/>
      <c r="D34" s="36" t="s">
        <v>116</v>
      </c>
      <c r="E34" s="39">
        <v>1220</v>
      </c>
      <c r="L34" s="32" t="s">
        <v>95</v>
      </c>
      <c r="M34" s="38">
        <v>1770</v>
      </c>
      <c r="N34" s="33"/>
      <c r="O34" s="34"/>
    </row>
    <row r="35" spans="1:15" ht="18.75" x14ac:dyDescent="0.3">
      <c r="A35" s="32" t="s">
        <v>93</v>
      </c>
      <c r="B35" s="49"/>
      <c r="C35" s="33"/>
      <c r="D35" s="36" t="s">
        <v>141</v>
      </c>
      <c r="E35" s="54">
        <v>2140</v>
      </c>
      <c r="L35" s="32" t="s">
        <v>96</v>
      </c>
      <c r="M35" s="38">
        <v>2950</v>
      </c>
      <c r="N35" s="33"/>
      <c r="O35" s="34"/>
    </row>
    <row r="36" spans="1:15" ht="18.75" x14ac:dyDescent="0.3">
      <c r="A36" s="36" t="s">
        <v>94</v>
      </c>
      <c r="B36" s="49"/>
      <c r="C36" s="33"/>
      <c r="D36" s="33" t="s">
        <v>118</v>
      </c>
      <c r="E36" s="54"/>
      <c r="L36" s="32" t="s">
        <v>97</v>
      </c>
      <c r="M36" s="38">
        <v>8614</v>
      </c>
      <c r="N36" s="33"/>
      <c r="O36" s="34"/>
    </row>
    <row r="37" spans="1:15" ht="18.75" x14ac:dyDescent="0.3">
      <c r="A37" s="32" t="s">
        <v>95</v>
      </c>
      <c r="B37" s="49"/>
      <c r="C37" s="33"/>
      <c r="D37" s="33" t="s">
        <v>119</v>
      </c>
      <c r="E37" s="33"/>
      <c r="L37" s="32" t="s">
        <v>98</v>
      </c>
      <c r="M37" s="38">
        <v>10000</v>
      </c>
      <c r="N37" s="33"/>
      <c r="O37" s="34"/>
    </row>
    <row r="38" spans="1:15" ht="18.75" x14ac:dyDescent="0.3">
      <c r="A38" s="32" t="s">
        <v>96</v>
      </c>
      <c r="B38" s="49"/>
      <c r="C38" s="33"/>
      <c r="D38" s="33" t="s">
        <v>120</v>
      </c>
      <c r="E38" s="33"/>
      <c r="L38" s="32" t="s">
        <v>99</v>
      </c>
      <c r="M38" s="38">
        <v>19000</v>
      </c>
      <c r="N38" s="33"/>
      <c r="O38" s="34"/>
    </row>
    <row r="39" spans="1:15" ht="18.75" x14ac:dyDescent="0.3">
      <c r="A39" s="32" t="s">
        <v>97</v>
      </c>
      <c r="B39" s="49"/>
      <c r="C39" s="33"/>
      <c r="D39" s="33" t="s">
        <v>84</v>
      </c>
      <c r="L39" s="32" t="s">
        <v>100</v>
      </c>
      <c r="M39" s="38">
        <v>1600</v>
      </c>
      <c r="N39" s="33"/>
      <c r="O39" s="34"/>
    </row>
    <row r="40" spans="1:15" ht="18.75" x14ac:dyDescent="0.3">
      <c r="A40" s="32" t="s">
        <v>98</v>
      </c>
      <c r="B40" s="49"/>
      <c r="C40" s="33"/>
      <c r="D40" s="36"/>
      <c r="E40" s="63"/>
      <c r="L40" s="32" t="s">
        <v>101</v>
      </c>
      <c r="M40" s="38">
        <v>6372</v>
      </c>
      <c r="N40" s="33"/>
      <c r="O40" s="34"/>
    </row>
    <row r="41" spans="1:15" ht="18.75" x14ac:dyDescent="0.3">
      <c r="A41" s="32" t="s">
        <v>99</v>
      </c>
      <c r="B41" s="49"/>
      <c r="C41" s="33"/>
      <c r="D41" s="33"/>
      <c r="E41" s="61">
        <f>SUM(E12:E40)</f>
        <v>165111</v>
      </c>
      <c r="L41" s="32" t="s">
        <v>102</v>
      </c>
      <c r="M41" s="38">
        <v>5000</v>
      </c>
      <c r="N41" s="33"/>
      <c r="O41" s="34"/>
    </row>
    <row r="42" spans="1:15" ht="18.75" x14ac:dyDescent="0.3">
      <c r="A42" s="32" t="s">
        <v>100</v>
      </c>
      <c r="B42" s="49"/>
      <c r="C42" s="33"/>
      <c r="D42" s="57" t="s">
        <v>124</v>
      </c>
      <c r="L42" s="32" t="s">
        <v>103</v>
      </c>
      <c r="M42" s="38">
        <v>375</v>
      </c>
      <c r="N42" s="33"/>
      <c r="O42" s="34"/>
    </row>
    <row r="43" spans="1:15" ht="19.5" thickBot="1" x14ac:dyDescent="0.35">
      <c r="A43" s="32" t="s">
        <v>101</v>
      </c>
      <c r="B43" s="49"/>
      <c r="C43" s="33"/>
      <c r="D43" s="45"/>
      <c r="L43" s="32" t="s">
        <v>104</v>
      </c>
      <c r="M43" s="39">
        <v>2000</v>
      </c>
      <c r="N43" s="33"/>
      <c r="O43" s="34"/>
    </row>
    <row r="44" spans="1:15" ht="18.75" x14ac:dyDescent="0.3">
      <c r="A44" s="32" t="s">
        <v>102</v>
      </c>
      <c r="B44" s="49"/>
      <c r="C44" s="33"/>
      <c r="D44" s="35"/>
      <c r="L44" s="40"/>
      <c r="M44" s="40"/>
      <c r="N44" s="33"/>
      <c r="O44" s="34"/>
    </row>
    <row r="45" spans="1:15" ht="18.75" x14ac:dyDescent="0.3">
      <c r="A45" s="32" t="s">
        <v>103</v>
      </c>
      <c r="B45" s="49">
        <f>SUM(B9:B13)</f>
        <v>153964</v>
      </c>
      <c r="C45" s="33"/>
      <c r="D45" s="45" t="s">
        <v>125</v>
      </c>
      <c r="L45" s="36" t="s">
        <v>105</v>
      </c>
      <c r="M45" s="38">
        <f>SUM(M12:M44)</f>
        <v>285712.94</v>
      </c>
      <c r="N45" s="33"/>
      <c r="O45" s="34"/>
    </row>
    <row r="46" spans="1:15" ht="18.75" x14ac:dyDescent="0.3">
      <c r="A46" s="32" t="s">
        <v>104</v>
      </c>
      <c r="B46" s="38"/>
      <c r="C46" s="33"/>
      <c r="D46" s="34"/>
      <c r="L46" s="36"/>
      <c r="M46" s="38"/>
      <c r="N46" s="33"/>
      <c r="O46" s="34"/>
    </row>
    <row r="47" spans="1:15" ht="18.75" x14ac:dyDescent="0.3">
      <c r="A47" s="40"/>
      <c r="B47" s="38"/>
      <c r="C47" s="33"/>
      <c r="D47" s="34"/>
      <c r="L47" s="33"/>
      <c r="M47" s="38"/>
      <c r="N47" s="33"/>
      <c r="O47" s="34"/>
    </row>
    <row r="48" spans="1:15" ht="18.75" x14ac:dyDescent="0.3">
      <c r="A48" s="36" t="s">
        <v>143</v>
      </c>
      <c r="B48" s="36"/>
      <c r="C48" s="33"/>
      <c r="D48" s="34"/>
      <c r="L48" s="36" t="s">
        <v>61</v>
      </c>
      <c r="M48" s="36"/>
      <c r="N48" s="33"/>
      <c r="O48" s="34"/>
    </row>
    <row r="49" spans="1:15" ht="18.75" x14ac:dyDescent="0.3">
      <c r="A49" s="36"/>
      <c r="B49" s="41"/>
      <c r="C49" s="33"/>
      <c r="D49" s="34"/>
      <c r="L49" s="33"/>
      <c r="M49" s="41"/>
      <c r="N49" s="33"/>
      <c r="O49" s="34"/>
    </row>
    <row r="50" spans="1:15" ht="18.75" x14ac:dyDescent="0.3">
      <c r="A50" s="33"/>
      <c r="B50" s="38"/>
      <c r="C50" s="33"/>
      <c r="D50" s="34"/>
      <c r="L50" s="33" t="s">
        <v>106</v>
      </c>
      <c r="M50" s="38">
        <v>1100000</v>
      </c>
      <c r="N50" s="33"/>
      <c r="O50" s="34"/>
    </row>
    <row r="51" spans="1:15" ht="18.75" x14ac:dyDescent="0.3">
      <c r="A51" s="36"/>
      <c r="B51" s="38"/>
      <c r="C51" s="36"/>
      <c r="D51" s="34"/>
      <c r="L51" s="33" t="s">
        <v>107</v>
      </c>
      <c r="M51" s="38">
        <v>3725.34</v>
      </c>
      <c r="N51" s="36"/>
      <c r="O51" s="34"/>
    </row>
    <row r="52" spans="1:15" ht="18.75" x14ac:dyDescent="0.3">
      <c r="A52" s="36"/>
      <c r="B52" s="38"/>
      <c r="C52" s="33"/>
      <c r="D52" s="34"/>
      <c r="L52" s="33" t="s">
        <v>108</v>
      </c>
      <c r="M52" s="38">
        <v>7106.76</v>
      </c>
      <c r="N52" s="33"/>
      <c r="O52" s="34"/>
    </row>
    <row r="53" spans="1:15" ht="18.75" x14ac:dyDescent="0.3">
      <c r="A53" s="36"/>
      <c r="B53" s="38"/>
      <c r="C53" s="33"/>
      <c r="D53" s="34"/>
      <c r="L53" s="33" t="s">
        <v>109</v>
      </c>
      <c r="M53" s="38">
        <v>123970</v>
      </c>
      <c r="N53" s="33"/>
      <c r="O53" s="34"/>
    </row>
    <row r="54" spans="1:15" ht="18.75" x14ac:dyDescent="0.3">
      <c r="A54" s="36"/>
      <c r="B54" s="38"/>
      <c r="C54" s="33"/>
      <c r="D54" s="34"/>
      <c r="L54" s="42" t="s">
        <v>82</v>
      </c>
      <c r="M54" s="38">
        <f>100181+517+2400</f>
        <v>103098</v>
      </c>
      <c r="N54" s="33"/>
      <c r="O54" s="34"/>
    </row>
    <row r="55" spans="1:15" ht="18.75" x14ac:dyDescent="0.3">
      <c r="A55" s="36"/>
      <c r="B55" s="38"/>
      <c r="C55" s="33"/>
      <c r="D55" s="34"/>
      <c r="L55" s="33" t="s">
        <v>110</v>
      </c>
      <c r="M55" s="38">
        <v>97806.7</v>
      </c>
      <c r="N55" s="33"/>
      <c r="O55" s="34"/>
    </row>
    <row r="56" spans="1:15" ht="18.75" x14ac:dyDescent="0.3">
      <c r="A56" s="36"/>
      <c r="B56" s="38"/>
      <c r="C56" s="33"/>
      <c r="D56" s="34"/>
      <c r="L56" s="42" t="s">
        <v>111</v>
      </c>
      <c r="M56" s="38">
        <v>4960</v>
      </c>
      <c r="N56" s="33"/>
      <c r="O56" s="34"/>
    </row>
    <row r="57" spans="1:15" ht="18.75" x14ac:dyDescent="0.3">
      <c r="A57" s="36"/>
      <c r="B57" s="38"/>
      <c r="C57" s="33"/>
      <c r="D57" s="34"/>
      <c r="L57" s="33" t="s">
        <v>112</v>
      </c>
      <c r="M57" s="38">
        <v>9255</v>
      </c>
      <c r="N57" s="33"/>
      <c r="O57" s="34"/>
    </row>
    <row r="58" spans="1:15" ht="18.75" x14ac:dyDescent="0.3">
      <c r="A58" s="36"/>
      <c r="B58" s="38"/>
      <c r="C58" s="33"/>
      <c r="D58" s="34"/>
      <c r="L58" s="42" t="s">
        <v>113</v>
      </c>
      <c r="M58" s="38">
        <v>25065.360000000001</v>
      </c>
      <c r="N58" s="33"/>
      <c r="O58" s="34"/>
    </row>
    <row r="59" spans="1:15" ht="18.75" x14ac:dyDescent="0.3">
      <c r="A59" s="42"/>
      <c r="B59" s="38"/>
      <c r="C59" s="33"/>
      <c r="D59" s="34"/>
      <c r="L59" s="33" t="s">
        <v>114</v>
      </c>
      <c r="M59" s="38">
        <v>13294.47</v>
      </c>
      <c r="N59" s="33"/>
      <c r="O59" s="34"/>
    </row>
    <row r="60" spans="1:15" ht="18.75" x14ac:dyDescent="0.3">
      <c r="A60" s="33"/>
      <c r="B60" s="38"/>
      <c r="C60" s="33"/>
      <c r="D60" s="34"/>
      <c r="L60" s="33" t="s">
        <v>115</v>
      </c>
      <c r="M60" s="38">
        <v>28465</v>
      </c>
      <c r="N60" s="33"/>
      <c r="O60" s="34"/>
    </row>
    <row r="61" spans="1:15" ht="18.75" x14ac:dyDescent="0.3">
      <c r="A61" s="42"/>
      <c r="B61" s="38"/>
      <c r="C61" s="33"/>
      <c r="D61" s="34"/>
      <c r="L61" s="33" t="s">
        <v>116</v>
      </c>
      <c r="M61" s="38">
        <v>1140</v>
      </c>
      <c r="N61" s="33"/>
      <c r="O61" s="34"/>
    </row>
    <row r="62" spans="1:15" ht="18.75" x14ac:dyDescent="0.3">
      <c r="A62" s="33"/>
      <c r="B62" s="38"/>
      <c r="C62" s="33"/>
      <c r="D62" s="34"/>
      <c r="L62" s="33" t="s">
        <v>117</v>
      </c>
      <c r="M62" s="38">
        <v>2165</v>
      </c>
      <c r="N62" s="33"/>
      <c r="O62" s="34"/>
    </row>
    <row r="63" spans="1:15" ht="18.75" x14ac:dyDescent="0.3">
      <c r="A63" s="33"/>
      <c r="B63" s="38"/>
      <c r="C63" s="33"/>
      <c r="D63" s="34"/>
      <c r="L63" s="33" t="s">
        <v>118</v>
      </c>
      <c r="M63" s="38">
        <v>43334</v>
      </c>
      <c r="N63" s="33"/>
      <c r="O63" s="34"/>
    </row>
    <row r="64" spans="1:15" ht="18.75" x14ac:dyDescent="0.3">
      <c r="A64" s="33"/>
      <c r="B64" s="38"/>
      <c r="C64" s="33"/>
      <c r="D64" s="34"/>
      <c r="L64" s="33" t="s">
        <v>119</v>
      </c>
      <c r="M64" s="38">
        <v>18880</v>
      </c>
      <c r="N64" s="33"/>
      <c r="O64" s="34"/>
    </row>
    <row r="65" spans="1:15" ht="18.75" x14ac:dyDescent="0.3">
      <c r="A65" s="33"/>
      <c r="B65" s="38"/>
      <c r="C65" s="33"/>
      <c r="D65" s="34"/>
      <c r="L65" s="33" t="s">
        <v>120</v>
      </c>
      <c r="M65" s="38">
        <v>42990</v>
      </c>
      <c r="N65" s="33"/>
      <c r="O65" s="34" t="s">
        <v>121</v>
      </c>
    </row>
    <row r="66" spans="1:15" ht="18.75" x14ac:dyDescent="0.3">
      <c r="A66" s="33"/>
      <c r="B66" s="38"/>
      <c r="C66" s="33"/>
      <c r="D66" s="34"/>
      <c r="L66" s="33" t="s">
        <v>84</v>
      </c>
      <c r="M66" s="38">
        <v>8575</v>
      </c>
      <c r="N66" s="33"/>
      <c r="O66" s="34"/>
    </row>
    <row r="67" spans="1:15" ht="18.75" x14ac:dyDescent="0.3">
      <c r="A67" s="33"/>
      <c r="B67" s="38"/>
      <c r="C67" s="33"/>
      <c r="D67" s="34"/>
      <c r="L67" s="33" t="s">
        <v>122</v>
      </c>
      <c r="M67" s="38">
        <v>30460</v>
      </c>
      <c r="N67" s="33"/>
      <c r="O67" s="34"/>
    </row>
    <row r="68" spans="1:15" ht="19.5" thickBot="1" x14ac:dyDescent="0.35">
      <c r="A68" s="33"/>
      <c r="B68" s="39"/>
      <c r="C68" s="33"/>
      <c r="D68" s="34"/>
      <c r="L68" s="33" t="s">
        <v>123</v>
      </c>
      <c r="M68" s="39">
        <v>161195.88</v>
      </c>
      <c r="N68" s="33"/>
      <c r="O68" s="34"/>
    </row>
    <row r="69" spans="1:15" ht="18.75" x14ac:dyDescent="0.3">
      <c r="A69" s="33"/>
      <c r="B69" s="38"/>
      <c r="C69" s="33"/>
      <c r="D69" s="34"/>
      <c r="L69" s="33"/>
      <c r="M69" s="38"/>
      <c r="N69" s="33"/>
      <c r="O69" s="34"/>
    </row>
    <row r="70" spans="1:15" ht="18.75" x14ac:dyDescent="0.3">
      <c r="A70" s="33"/>
      <c r="B70" s="38">
        <f>SUM(B50:B68)</f>
        <v>0</v>
      </c>
      <c r="C70" s="33"/>
      <c r="D70" s="34"/>
      <c r="L70" s="35" t="s">
        <v>124</v>
      </c>
      <c r="M70" s="38">
        <f>SUM(M50:M68)</f>
        <v>1825486.5100000002</v>
      </c>
      <c r="N70" s="33"/>
      <c r="O70" s="34"/>
    </row>
    <row r="71" spans="1:15" ht="18.75" x14ac:dyDescent="0.3">
      <c r="A71" s="33"/>
      <c r="B71" s="38"/>
      <c r="C71" s="33"/>
      <c r="D71" s="34"/>
      <c r="L71" s="35"/>
      <c r="M71" s="38"/>
      <c r="N71" s="33"/>
      <c r="O71" s="34"/>
    </row>
    <row r="72" spans="1:15" ht="18.75" x14ac:dyDescent="0.3">
      <c r="A72" s="33"/>
      <c r="B72" s="38">
        <f>+B45+B70</f>
        <v>153964</v>
      </c>
      <c r="C72" s="33"/>
      <c r="D72" s="34" t="s">
        <v>121</v>
      </c>
      <c r="L72" s="35" t="s">
        <v>125</v>
      </c>
      <c r="M72" s="38">
        <f>+M45+M70</f>
        <v>2111199.4500000002</v>
      </c>
      <c r="N72" s="33"/>
      <c r="O72" s="34"/>
    </row>
    <row r="73" spans="1:15" ht="18.75" x14ac:dyDescent="0.3">
      <c r="A73" s="35"/>
      <c r="B73" s="41"/>
      <c r="C73" s="33"/>
      <c r="D73" s="34"/>
      <c r="L73" s="33"/>
      <c r="M73" s="41"/>
      <c r="N73" s="33"/>
      <c r="O73" s="34"/>
    </row>
    <row r="74" spans="1:15" ht="18.75" x14ac:dyDescent="0.3">
      <c r="A74" s="35"/>
      <c r="B74" s="38"/>
      <c r="C74" s="33"/>
      <c r="D74" s="34"/>
      <c r="L74" s="33"/>
      <c r="M74" s="38"/>
      <c r="N74" s="33"/>
      <c r="O74" s="34"/>
    </row>
    <row r="75" spans="1:15" ht="18.75" x14ac:dyDescent="0.3">
      <c r="A75" s="35"/>
      <c r="B75" s="38"/>
      <c r="C75" s="33"/>
      <c r="D75" s="34"/>
      <c r="L75" s="35"/>
      <c r="M75" s="38"/>
      <c r="N75" s="33"/>
      <c r="O75" s="34"/>
    </row>
    <row r="76" spans="1:15" ht="18.75" x14ac:dyDescent="0.3">
      <c r="A76" s="33"/>
      <c r="B76" s="38"/>
      <c r="C76" s="33"/>
      <c r="D76" s="34"/>
      <c r="L76" s="35"/>
      <c r="M76" s="38"/>
      <c r="N76" s="33"/>
      <c r="O76" s="34"/>
    </row>
    <row r="77" spans="1:15" ht="18.75" x14ac:dyDescent="0.3">
      <c r="A77" s="33"/>
      <c r="B77" s="38"/>
      <c r="C77" s="33"/>
      <c r="D77" s="34"/>
      <c r="L77" s="35"/>
      <c r="M77" s="38"/>
      <c r="N77" s="33"/>
      <c r="O77" s="34"/>
    </row>
    <row r="78" spans="1:15" ht="18.75" x14ac:dyDescent="0.3">
      <c r="A78" s="35"/>
      <c r="B78" s="38"/>
      <c r="C78" s="33"/>
      <c r="D78" s="34"/>
      <c r="L78" s="35"/>
      <c r="M78" s="38"/>
      <c r="N78" s="33"/>
      <c r="O78" s="34"/>
    </row>
    <row r="79" spans="1:15" ht="18.75" x14ac:dyDescent="0.3">
      <c r="A79" s="35"/>
      <c r="B79" s="41"/>
      <c r="C79" s="33"/>
      <c r="D79" s="34"/>
      <c r="L79" s="33"/>
      <c r="M79" s="41"/>
      <c r="N79" s="33"/>
      <c r="O79" s="34"/>
    </row>
    <row r="80" spans="1:15" ht="18.75" x14ac:dyDescent="0.3">
      <c r="A80" s="35"/>
      <c r="B80" s="38"/>
      <c r="C80" s="33"/>
      <c r="D80" s="34"/>
      <c r="L80" s="33"/>
      <c r="M80" s="38"/>
      <c r="N80" s="33"/>
      <c r="O80" s="34"/>
    </row>
    <row r="81" spans="1:15" ht="18.75" x14ac:dyDescent="0.3">
      <c r="A81" s="35"/>
      <c r="B81" s="38"/>
      <c r="C81" s="33"/>
      <c r="D81" s="34"/>
      <c r="L81" s="35">
        <f>+M431108</f>
        <v>0</v>
      </c>
      <c r="M81" s="38"/>
      <c r="N81" s="33"/>
      <c r="O81" s="34"/>
    </row>
    <row r="82" spans="1:15" ht="18.75" x14ac:dyDescent="0.3">
      <c r="A82" s="33"/>
      <c r="B82" s="38"/>
      <c r="C82" s="33"/>
      <c r="D82" s="34"/>
      <c r="L82" s="35"/>
      <c r="M82" s="38"/>
      <c r="N82" s="33"/>
      <c r="O82" s="34"/>
    </row>
    <row r="83" spans="1:15" ht="18.75" x14ac:dyDescent="0.3">
      <c r="A83" s="33"/>
      <c r="B83" s="38"/>
      <c r="C83" s="33"/>
      <c r="D83" s="34"/>
      <c r="L83" s="35"/>
      <c r="M83" s="38"/>
      <c r="N83" s="33"/>
      <c r="O83" s="34"/>
    </row>
    <row r="84" spans="1:15" ht="18.75" x14ac:dyDescent="0.3">
      <c r="A84" s="35">
        <f>+B431108</f>
        <v>0</v>
      </c>
      <c r="B84" s="38"/>
      <c r="C84" s="33"/>
      <c r="D84" s="34"/>
      <c r="L84" s="33"/>
      <c r="M84" s="38"/>
      <c r="N84" s="33"/>
      <c r="O84" s="34"/>
    </row>
    <row r="85" spans="1:15" ht="18.75" x14ac:dyDescent="0.3">
      <c r="A85" s="35"/>
      <c r="B85" s="38"/>
      <c r="C85" s="33"/>
      <c r="D85" s="34"/>
      <c r="L85" s="33"/>
      <c r="M85" s="38"/>
      <c r="N85" s="33"/>
      <c r="O85" s="34"/>
    </row>
    <row r="86" spans="1:15" ht="18.75" x14ac:dyDescent="0.3">
      <c r="A86" s="35"/>
      <c r="B86" s="38"/>
      <c r="C86" s="33"/>
      <c r="D86" s="34"/>
      <c r="L86" s="35"/>
      <c r="M86" s="38"/>
      <c r="N86" s="33"/>
      <c r="O86" s="34"/>
    </row>
    <row r="87" spans="1:15" ht="18.75" x14ac:dyDescent="0.3">
      <c r="A87" s="33"/>
      <c r="B87" s="38"/>
      <c r="C87" s="33"/>
      <c r="D87" s="34"/>
      <c r="L87" s="35"/>
      <c r="M87" s="38"/>
      <c r="N87" s="33"/>
      <c r="O87" s="34"/>
    </row>
    <row r="88" spans="1:15" ht="18.75" x14ac:dyDescent="0.3">
      <c r="A88" s="33"/>
      <c r="B88" s="38"/>
      <c r="C88" s="33"/>
      <c r="D88" s="34"/>
      <c r="L88" s="35"/>
      <c r="M88" s="38"/>
      <c r="N88" s="33"/>
      <c r="O88" s="34"/>
    </row>
    <row r="89" spans="1:15" ht="18.75" x14ac:dyDescent="0.3">
      <c r="A89" s="35"/>
      <c r="B89" s="38"/>
      <c r="C89" s="33"/>
      <c r="D89" s="34"/>
      <c r="L89" s="33"/>
      <c r="M89" s="38"/>
      <c r="N89" s="33"/>
      <c r="O89" s="34"/>
    </row>
    <row r="90" spans="1:15" ht="18.75" x14ac:dyDescent="0.3">
      <c r="A90" s="35"/>
      <c r="B90" s="38"/>
      <c r="C90" s="33"/>
      <c r="D90" s="34"/>
      <c r="L90" s="33"/>
      <c r="M90" s="38"/>
      <c r="N90" s="33"/>
      <c r="O90" s="34"/>
    </row>
    <row r="91" spans="1:15" ht="18.75" x14ac:dyDescent="0.3">
      <c r="A91" s="35"/>
      <c r="B91" s="38"/>
      <c r="C91" s="33"/>
      <c r="D91" s="34"/>
      <c r="L91" s="33"/>
      <c r="M91" s="38"/>
      <c r="N91" s="33"/>
      <c r="O91" s="34"/>
    </row>
    <row r="92" spans="1:15" ht="18.75" x14ac:dyDescent="0.3">
      <c r="A92" s="33"/>
      <c r="B92" s="38"/>
      <c r="C92" s="33"/>
      <c r="D92" s="34"/>
      <c r="L92" s="35"/>
      <c r="M92" s="38"/>
      <c r="N92" s="33"/>
      <c r="O92" s="34"/>
    </row>
    <row r="93" spans="1:15" ht="18.75" x14ac:dyDescent="0.3">
      <c r="A93" s="33"/>
      <c r="B93" s="38"/>
      <c r="C93" s="33"/>
      <c r="D93" s="34"/>
      <c r="L93" s="35"/>
      <c r="M93" s="38"/>
      <c r="N93" s="33"/>
      <c r="O93" s="34"/>
    </row>
    <row r="94" spans="1:15" ht="18.75" x14ac:dyDescent="0.3">
      <c r="A94" s="33"/>
      <c r="B94" s="38"/>
      <c r="C94" s="42"/>
      <c r="D94" s="34"/>
      <c r="L94" s="35"/>
      <c r="M94" s="38"/>
      <c r="N94" s="42"/>
      <c r="O94" s="34"/>
    </row>
    <row r="95" spans="1:15" ht="18.75" x14ac:dyDescent="0.3">
      <c r="A95" s="35"/>
      <c r="B95" s="33"/>
      <c r="C95" s="42"/>
      <c r="D95" s="34"/>
      <c r="L95" s="36"/>
      <c r="M95" s="33"/>
      <c r="N95" s="42"/>
      <c r="O95" s="34"/>
    </row>
    <row r="96" spans="1:15" ht="18.75" x14ac:dyDescent="0.3">
      <c r="A96" s="35"/>
      <c r="B96" s="33"/>
      <c r="C96" s="42"/>
      <c r="D96" s="34"/>
      <c r="L96" s="36"/>
      <c r="M96" s="33"/>
      <c r="N96" s="42"/>
      <c r="O96" s="34"/>
    </row>
    <row r="97" spans="1:15" ht="18.75" x14ac:dyDescent="0.3">
      <c r="A97" s="35"/>
      <c r="B97" s="33"/>
      <c r="C97" s="42"/>
      <c r="D97" s="34"/>
      <c r="L97" s="36"/>
      <c r="M97" s="33"/>
      <c r="N97" s="42"/>
      <c r="O97" s="34"/>
    </row>
    <row r="98" spans="1:15" ht="18.75" x14ac:dyDescent="0.3">
      <c r="A98" s="36"/>
      <c r="B98" s="42"/>
      <c r="C98" s="42"/>
      <c r="D98" s="34"/>
      <c r="L98" s="42"/>
      <c r="M98" s="42"/>
      <c r="N98" s="42"/>
      <c r="O98" s="34"/>
    </row>
    <row r="99" spans="1:15" ht="18.75" x14ac:dyDescent="0.3">
      <c r="A99" s="36"/>
      <c r="B99" s="42"/>
      <c r="C99" s="42"/>
      <c r="D99" s="34"/>
      <c r="L99" s="42"/>
      <c r="M99" s="42"/>
      <c r="N99" s="42"/>
      <c r="O99" s="34"/>
    </row>
    <row r="100" spans="1:15" ht="18.75" x14ac:dyDescent="0.3">
      <c r="A100" s="36"/>
      <c r="B100" s="42"/>
      <c r="C100" s="35"/>
      <c r="D100" s="34"/>
      <c r="L100" s="42"/>
      <c r="M100" s="42"/>
      <c r="N100" s="35"/>
      <c r="O100" s="34"/>
    </row>
    <row r="101" spans="1:15" ht="18.75" x14ac:dyDescent="0.3">
      <c r="A101" s="42"/>
      <c r="B101" s="42"/>
      <c r="C101" s="35"/>
      <c r="D101" s="34"/>
      <c r="L101" s="42"/>
      <c r="M101" s="42"/>
      <c r="N101" s="35"/>
      <c r="O101" s="34"/>
    </row>
    <row r="102" spans="1:15" ht="18.75" x14ac:dyDescent="0.3">
      <c r="A102" s="42"/>
      <c r="D102" s="34"/>
      <c r="L102" s="42"/>
      <c r="M102" s="35"/>
      <c r="N102" s="42"/>
      <c r="O102" s="34"/>
    </row>
    <row r="103" spans="1:15" ht="18.75" x14ac:dyDescent="0.3">
      <c r="A103" s="42"/>
      <c r="D103" s="34"/>
      <c r="L103" s="42"/>
      <c r="M103" s="35"/>
      <c r="N103" s="35"/>
      <c r="O103" s="34"/>
    </row>
    <row r="104" spans="1:15" ht="18.75" x14ac:dyDescent="0.3">
      <c r="A104" s="42"/>
      <c r="D104" s="34"/>
      <c r="L104" s="33"/>
      <c r="M104" s="33"/>
      <c r="N104" s="33"/>
      <c r="O104" s="34"/>
    </row>
    <row r="105" spans="1:15" ht="18.75" x14ac:dyDescent="0.3">
      <c r="D105" s="34"/>
      <c r="L105" s="33"/>
      <c r="M105" s="33"/>
      <c r="N105" s="33"/>
      <c r="O105" s="34"/>
    </row>
    <row r="106" spans="1:15" ht="18.75" x14ac:dyDescent="0.3">
      <c r="D106" s="34"/>
      <c r="L106" s="33"/>
      <c r="M106" s="33"/>
      <c r="N106" s="33"/>
      <c r="O106" s="34"/>
    </row>
    <row r="107" spans="1:15" ht="18.75" x14ac:dyDescent="0.3">
      <c r="D107" s="34"/>
      <c r="L107" s="33"/>
      <c r="M107" s="33"/>
      <c r="N107" s="33"/>
      <c r="O107" s="34"/>
    </row>
    <row r="108" spans="1:15" ht="18.75" x14ac:dyDescent="0.3">
      <c r="D108" s="34"/>
      <c r="L108" s="33"/>
      <c r="M108" s="33"/>
      <c r="N108" s="33"/>
      <c r="O108" s="34"/>
    </row>
    <row r="109" spans="1:15" ht="18.75" x14ac:dyDescent="0.3">
      <c r="L109" s="33"/>
      <c r="M109" s="33"/>
      <c r="N109" s="33"/>
      <c r="O109" s="34"/>
    </row>
    <row r="110" spans="1:15" ht="18.75" x14ac:dyDescent="0.3">
      <c r="L110" s="33"/>
      <c r="M110" s="33"/>
      <c r="N110" s="33"/>
      <c r="O110" s="34"/>
    </row>
    <row r="111" spans="1:15" ht="18.75" x14ac:dyDescent="0.3">
      <c r="L111" s="33"/>
      <c r="M111" s="33"/>
      <c r="N111" s="33"/>
      <c r="O111" s="34"/>
    </row>
    <row r="112" spans="1:15" ht="18.75" x14ac:dyDescent="0.3">
      <c r="L112" s="33"/>
      <c r="M112" s="33"/>
      <c r="N112" s="33"/>
      <c r="O112" s="34"/>
    </row>
    <row r="113" spans="12:15" ht="18.75" x14ac:dyDescent="0.3">
      <c r="L113" s="33"/>
      <c r="M113" s="33"/>
      <c r="N113" s="33"/>
      <c r="O113" s="34"/>
    </row>
    <row r="114" spans="12:15" ht="18.75" x14ac:dyDescent="0.3">
      <c r="L114" s="33"/>
      <c r="M114" s="33"/>
      <c r="N114" s="33"/>
      <c r="O114" s="34"/>
    </row>
  </sheetData>
  <mergeCells count="5">
    <mergeCell ref="A1:C1"/>
    <mergeCell ref="A2:C2"/>
    <mergeCell ref="A4:C4"/>
    <mergeCell ref="A5:C5"/>
    <mergeCell ref="A7:C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7"/>
  <sheetViews>
    <sheetView tabSelected="1" workbookViewId="0">
      <selection activeCell="D15" sqref="D15"/>
    </sheetView>
  </sheetViews>
  <sheetFormatPr baseColWidth="10" defaultRowHeight="15" x14ac:dyDescent="0.25"/>
  <cols>
    <col min="1" max="1" width="27.5703125" customWidth="1"/>
    <col min="2" max="2" width="12" bestFit="1" customWidth="1"/>
  </cols>
  <sheetData>
    <row r="1" spans="1:5" x14ac:dyDescent="0.25">
      <c r="A1" s="79" t="s">
        <v>135</v>
      </c>
      <c r="B1" s="79"/>
      <c r="C1" s="79"/>
      <c r="D1" s="79"/>
      <c r="E1" s="79"/>
    </row>
    <row r="2" spans="1:5" x14ac:dyDescent="0.25">
      <c r="A2" s="53" t="s">
        <v>136</v>
      </c>
      <c r="B2" s="4" t="s">
        <v>131</v>
      </c>
      <c r="C2" s="4"/>
    </row>
    <row r="3" spans="1:5" x14ac:dyDescent="0.25">
      <c r="A3" s="52" t="s">
        <v>137</v>
      </c>
      <c r="B3" s="10">
        <f>SUM(895,1500,1800,2000)</f>
        <v>6195</v>
      </c>
    </row>
    <row r="4" spans="1:5" x14ac:dyDescent="0.25">
      <c r="A4" s="52" t="s">
        <v>139</v>
      </c>
      <c r="B4" s="55">
        <f>SUM('RELACION TODAS '!F8)</f>
        <v>0</v>
      </c>
    </row>
    <row r="5" spans="1:5" x14ac:dyDescent="0.25">
      <c r="A5" s="52" t="s">
        <v>138</v>
      </c>
      <c r="B5" s="56">
        <f>+SUM(1020,1500,2500,2000,1722,1040,2750,2000,980)</f>
        <v>15512</v>
      </c>
    </row>
    <row r="6" spans="1:5" x14ac:dyDescent="0.25">
      <c r="A6" s="59" t="s">
        <v>149</v>
      </c>
      <c r="B6" s="56">
        <f>SUM(2940,9480,1960,6000,990,)</f>
        <v>21370</v>
      </c>
    </row>
    <row r="7" spans="1:5" x14ac:dyDescent="0.25">
      <c r="A7" s="59" t="s">
        <v>160</v>
      </c>
      <c r="B7" s="56">
        <v>3000</v>
      </c>
    </row>
    <row r="8" spans="1:5" x14ac:dyDescent="0.25">
      <c r="A8" s="52" t="s">
        <v>17</v>
      </c>
    </row>
    <row r="9" spans="1:5" x14ac:dyDescent="0.25">
      <c r="A9" s="52" t="s">
        <v>140</v>
      </c>
      <c r="B9" s="10">
        <f>SUM(B3:B7)</f>
        <v>46077</v>
      </c>
    </row>
    <row r="10" spans="1:5" x14ac:dyDescent="0.25">
      <c r="A10" s="51"/>
    </row>
    <row r="11" spans="1:5" x14ac:dyDescent="0.25">
      <c r="A11" s="51"/>
    </row>
    <row r="12" spans="1:5" x14ac:dyDescent="0.25">
      <c r="A12" s="51"/>
    </row>
    <row r="13" spans="1:5" x14ac:dyDescent="0.25">
      <c r="A13" s="51"/>
    </row>
    <row r="14" spans="1:5" x14ac:dyDescent="0.25">
      <c r="A14" s="51"/>
    </row>
    <row r="15" spans="1:5" x14ac:dyDescent="0.25">
      <c r="A15" s="51"/>
    </row>
    <row r="16" spans="1:5" x14ac:dyDescent="0.25">
      <c r="A16" s="51"/>
    </row>
    <row r="17" spans="1:1" x14ac:dyDescent="0.25">
      <c r="A17" s="50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45"/>
  <sheetViews>
    <sheetView zoomScale="66" zoomScaleNormal="66" workbookViewId="0">
      <selection activeCell="R23" sqref="R23"/>
    </sheetView>
  </sheetViews>
  <sheetFormatPr baseColWidth="10" defaultRowHeight="15" x14ac:dyDescent="0.25"/>
  <cols>
    <col min="1" max="1" width="17.28515625" style="4" customWidth="1"/>
    <col min="2" max="2" width="20.85546875" style="4" customWidth="1"/>
    <col min="4" max="4" width="13.42578125" customWidth="1"/>
    <col min="5" max="5" width="24.140625" customWidth="1"/>
    <col min="6" max="6" width="18.5703125" customWidth="1"/>
    <col min="7" max="7" width="20.7109375" customWidth="1"/>
    <col min="8" max="8" width="25.42578125" customWidth="1"/>
    <col min="9" max="9" width="18.5703125" customWidth="1"/>
    <col min="10" max="10" width="18.85546875" customWidth="1"/>
    <col min="11" max="11" width="21.85546875" customWidth="1"/>
    <col min="12" max="12" width="19.42578125" customWidth="1"/>
    <col min="13" max="13" width="16.28515625" customWidth="1"/>
    <col min="14" max="14" width="17.7109375" customWidth="1"/>
    <col min="15" max="15" width="21.42578125" style="4" customWidth="1"/>
    <col min="16" max="16" width="3.85546875" hidden="1" customWidth="1"/>
  </cols>
  <sheetData>
    <row r="1" spans="1:16" ht="21" x14ac:dyDescent="0.35">
      <c r="A1" s="15" t="s">
        <v>59</v>
      </c>
      <c r="B1" s="15"/>
      <c r="C1" s="16"/>
      <c r="D1" s="16"/>
    </row>
    <row r="2" spans="1:16" ht="21" x14ac:dyDescent="0.35">
      <c r="A2" s="15" t="s">
        <v>60</v>
      </c>
      <c r="B2" s="15"/>
      <c r="C2" s="16"/>
      <c r="D2" s="16"/>
    </row>
    <row r="3" spans="1:16" ht="21" x14ac:dyDescent="0.35">
      <c r="A3" s="15"/>
      <c r="B3" s="15"/>
      <c r="C3" s="16"/>
      <c r="D3" s="16"/>
    </row>
    <row r="4" spans="1:16" ht="21" x14ac:dyDescent="0.35">
      <c r="A4" s="15" t="s">
        <v>62</v>
      </c>
      <c r="B4" s="15"/>
      <c r="C4" s="16"/>
      <c r="D4" s="16"/>
    </row>
    <row r="5" spans="1:16" x14ac:dyDescent="0.25">
      <c r="A5" s="4" t="s">
        <v>63</v>
      </c>
    </row>
    <row r="6" spans="1:16" x14ac:dyDescent="0.25">
      <c r="A6" s="17">
        <v>43006</v>
      </c>
    </row>
    <row r="12" spans="1:16" s="4" customFormat="1" x14ac:dyDescent="0.25">
      <c r="A12" s="72" t="s">
        <v>0</v>
      </c>
      <c r="B12" s="72"/>
      <c r="C12" s="1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  <c r="I12" s="1" t="s">
        <v>8</v>
      </c>
      <c r="J12" s="1" t="s">
        <v>9</v>
      </c>
      <c r="K12" s="1" t="s">
        <v>10</v>
      </c>
      <c r="L12" s="1" t="s">
        <v>11</v>
      </c>
      <c r="M12" s="1" t="s">
        <v>12</v>
      </c>
      <c r="N12" s="1" t="s">
        <v>13</v>
      </c>
      <c r="O12" s="2" t="s">
        <v>14</v>
      </c>
      <c r="P12" s="3"/>
    </row>
    <row r="13" spans="1:16" x14ac:dyDescent="0.25">
      <c r="A13" s="81" t="s">
        <v>1</v>
      </c>
      <c r="B13" s="81"/>
      <c r="C13" s="5"/>
      <c r="D13" s="5"/>
      <c r="E13" s="5">
        <v>15988.45</v>
      </c>
      <c r="F13" s="5">
        <v>12316.6</v>
      </c>
      <c r="G13" s="5">
        <v>19086.669999999998</v>
      </c>
      <c r="H13" s="5">
        <v>1913.92</v>
      </c>
      <c r="I13" s="5">
        <v>15328.32</v>
      </c>
      <c r="J13" s="5">
        <v>28940.62</v>
      </c>
      <c r="K13" s="5">
        <v>8110</v>
      </c>
      <c r="L13" s="5"/>
      <c r="M13" s="5"/>
      <c r="N13" s="5"/>
      <c r="O13" s="6">
        <v>118968.28</v>
      </c>
    </row>
    <row r="14" spans="1:16" x14ac:dyDescent="0.25">
      <c r="A14" s="81" t="s">
        <v>33</v>
      </c>
      <c r="B14" s="81"/>
      <c r="C14" s="5"/>
      <c r="D14" s="5"/>
      <c r="E14" s="5"/>
      <c r="F14" s="5"/>
      <c r="G14" s="5"/>
      <c r="H14" s="5">
        <f>1625+840+2500+415+705</f>
        <v>6085</v>
      </c>
      <c r="I14" s="5"/>
      <c r="J14" s="5"/>
      <c r="K14" s="5"/>
      <c r="L14" s="5"/>
      <c r="M14" s="5"/>
      <c r="N14" s="5"/>
      <c r="O14" s="6">
        <f t="shared" ref="O14:O38" si="0">+C14+D14+E14+F14+G14+H14+I14+J14+K14+L14+M14+N14</f>
        <v>6085</v>
      </c>
    </row>
    <row r="15" spans="1:16" x14ac:dyDescent="0.25">
      <c r="A15" s="67" t="s">
        <v>34</v>
      </c>
      <c r="B15" s="80"/>
      <c r="C15" s="5"/>
      <c r="D15" s="5"/>
      <c r="E15" s="5">
        <v>4900</v>
      </c>
      <c r="F15" s="5"/>
      <c r="G15" s="5"/>
      <c r="H15" s="5"/>
      <c r="I15" s="5"/>
      <c r="J15" s="5"/>
      <c r="K15" s="5"/>
      <c r="L15" s="5"/>
      <c r="M15" s="5"/>
      <c r="N15" s="5"/>
      <c r="O15" s="6">
        <f t="shared" si="0"/>
        <v>4900</v>
      </c>
    </row>
    <row r="16" spans="1:16" x14ac:dyDescent="0.25">
      <c r="A16" s="67" t="s">
        <v>35</v>
      </c>
      <c r="B16" s="80"/>
      <c r="C16" s="5"/>
      <c r="D16" s="5"/>
      <c r="E16" s="5"/>
      <c r="F16" s="5"/>
      <c r="G16" s="5"/>
      <c r="H16" s="5"/>
      <c r="I16" s="5"/>
      <c r="J16" s="5"/>
      <c r="K16" s="5"/>
      <c r="L16" s="5">
        <v>1200</v>
      </c>
      <c r="M16" s="5">
        <v>4800</v>
      </c>
      <c r="N16" s="5"/>
      <c r="O16" s="6">
        <f t="shared" si="0"/>
        <v>6000</v>
      </c>
    </row>
    <row r="17" spans="1:16" x14ac:dyDescent="0.25">
      <c r="A17" s="67" t="s">
        <v>36</v>
      </c>
      <c r="B17" s="68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6">
        <f t="shared" si="0"/>
        <v>0</v>
      </c>
    </row>
    <row r="18" spans="1:16" x14ac:dyDescent="0.25">
      <c r="A18" s="67" t="s">
        <v>37</v>
      </c>
      <c r="B18" s="80"/>
      <c r="C18" s="5"/>
      <c r="D18" s="5"/>
      <c r="E18" s="5"/>
      <c r="F18" s="5"/>
      <c r="G18" s="5"/>
      <c r="H18" s="5"/>
      <c r="I18" s="5"/>
      <c r="J18" s="5"/>
      <c r="K18" s="5">
        <f>1370+2175</f>
        <v>3545</v>
      </c>
      <c r="L18" s="5">
        <v>1025</v>
      </c>
      <c r="M18" s="5"/>
      <c r="N18" s="5"/>
      <c r="O18" s="6">
        <f t="shared" si="0"/>
        <v>4570</v>
      </c>
    </row>
    <row r="19" spans="1:16" x14ac:dyDescent="0.25">
      <c r="A19" s="67" t="s">
        <v>38</v>
      </c>
      <c r="B19" s="80"/>
      <c r="C19" s="5"/>
      <c r="D19" s="5"/>
      <c r="E19" s="5"/>
      <c r="F19" s="5"/>
      <c r="G19" s="5"/>
      <c r="H19" s="5"/>
      <c r="I19" s="5"/>
      <c r="J19" s="5"/>
      <c r="K19" s="5"/>
      <c r="L19" s="5">
        <v>17660</v>
      </c>
      <c r="M19" s="5">
        <v>7500</v>
      </c>
      <c r="N19" s="5"/>
      <c r="O19" s="6">
        <f t="shared" si="0"/>
        <v>25160</v>
      </c>
    </row>
    <row r="20" spans="1:16" x14ac:dyDescent="0.25">
      <c r="A20" s="67" t="s">
        <v>39</v>
      </c>
      <c r="B20" s="80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6">
        <f t="shared" si="0"/>
        <v>0</v>
      </c>
    </row>
    <row r="21" spans="1:16" x14ac:dyDescent="0.25">
      <c r="A21" s="67" t="s">
        <v>40</v>
      </c>
      <c r="B21" s="80"/>
      <c r="C21" s="5"/>
      <c r="D21" s="5"/>
      <c r="E21" s="5"/>
      <c r="F21" s="5"/>
      <c r="G21" s="5"/>
      <c r="H21" s="5"/>
      <c r="I21" s="5"/>
      <c r="J21" s="5">
        <v>2000</v>
      </c>
      <c r="K21" s="5"/>
      <c r="L21" s="5"/>
      <c r="M21" s="5"/>
      <c r="N21" s="5"/>
      <c r="O21" s="6">
        <f t="shared" si="0"/>
        <v>2000</v>
      </c>
    </row>
    <row r="22" spans="1:16" x14ac:dyDescent="0.25">
      <c r="A22" s="67" t="s">
        <v>41</v>
      </c>
      <c r="B22" s="80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6">
        <f t="shared" si="0"/>
        <v>0</v>
      </c>
    </row>
    <row r="23" spans="1:16" x14ac:dyDescent="0.25">
      <c r="A23" s="67" t="s">
        <v>58</v>
      </c>
      <c r="B23" s="80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6">
        <f t="shared" si="0"/>
        <v>0</v>
      </c>
    </row>
    <row r="24" spans="1:16" x14ac:dyDescent="0.25">
      <c r="A24" s="67" t="s">
        <v>42</v>
      </c>
      <c r="B24" s="80"/>
      <c r="C24" s="5"/>
      <c r="D24" s="5"/>
      <c r="E24" s="5"/>
      <c r="F24" s="5"/>
      <c r="G24" s="5"/>
      <c r="H24" s="5"/>
      <c r="I24" s="5"/>
      <c r="J24" s="5">
        <f>400+500</f>
        <v>900</v>
      </c>
      <c r="K24" s="5"/>
      <c r="L24" s="5"/>
      <c r="M24" s="5"/>
      <c r="N24" s="5"/>
      <c r="O24" s="6">
        <f t="shared" si="0"/>
        <v>900</v>
      </c>
    </row>
    <row r="25" spans="1:16" x14ac:dyDescent="0.25">
      <c r="A25" s="67" t="s">
        <v>43</v>
      </c>
      <c r="B25" s="80"/>
      <c r="C25" s="5"/>
      <c r="D25" s="5"/>
      <c r="E25" s="5"/>
      <c r="F25" s="5"/>
      <c r="G25" s="5">
        <v>5000</v>
      </c>
      <c r="H25" s="5">
        <v>9600</v>
      </c>
      <c r="I25" s="5"/>
      <c r="J25" s="5">
        <v>2400</v>
      </c>
      <c r="K25" s="5"/>
      <c r="L25" s="5"/>
      <c r="M25" s="5"/>
      <c r="N25" s="5"/>
      <c r="O25" s="6">
        <f t="shared" si="0"/>
        <v>17000</v>
      </c>
    </row>
    <row r="26" spans="1:16" x14ac:dyDescent="0.25">
      <c r="A26" s="67" t="s">
        <v>44</v>
      </c>
      <c r="B26" s="80"/>
      <c r="C26" s="5"/>
      <c r="D26" s="5"/>
      <c r="E26" s="5"/>
      <c r="F26" s="5"/>
      <c r="G26" s="5"/>
      <c r="H26" s="5"/>
      <c r="I26" s="5"/>
      <c r="J26" s="5">
        <f>700+2100+3150</f>
        <v>5950</v>
      </c>
      <c r="K26" s="5"/>
      <c r="L26" s="5"/>
      <c r="M26" s="5"/>
      <c r="N26" s="5"/>
      <c r="O26" s="6">
        <f t="shared" si="0"/>
        <v>5950</v>
      </c>
    </row>
    <row r="27" spans="1:16" x14ac:dyDescent="0.25">
      <c r="A27" s="67" t="s">
        <v>45</v>
      </c>
      <c r="B27" s="80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6">
        <f t="shared" si="0"/>
        <v>0</v>
      </c>
    </row>
    <row r="28" spans="1:16" x14ac:dyDescent="0.25">
      <c r="A28" s="67" t="s">
        <v>46</v>
      </c>
      <c r="B28" s="80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6">
        <v>6632</v>
      </c>
    </row>
    <row r="29" spans="1:16" x14ac:dyDescent="0.25">
      <c r="A29" s="71" t="s">
        <v>47</v>
      </c>
      <c r="B29" s="80"/>
      <c r="C29" s="5"/>
      <c r="D29" s="5"/>
      <c r="E29" s="5"/>
      <c r="F29" s="5"/>
      <c r="G29" s="5"/>
      <c r="H29" s="5"/>
      <c r="I29" s="5">
        <v>375</v>
      </c>
      <c r="J29" s="5"/>
      <c r="K29" s="5"/>
      <c r="L29" s="5">
        <v>450</v>
      </c>
      <c r="M29" s="5"/>
      <c r="N29" s="5"/>
      <c r="O29" s="6">
        <f t="shared" si="0"/>
        <v>825</v>
      </c>
    </row>
    <row r="30" spans="1:16" x14ac:dyDescent="0.25">
      <c r="A30" s="67" t="s">
        <v>48</v>
      </c>
      <c r="B30" s="80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6">
        <f t="shared" si="0"/>
        <v>0</v>
      </c>
    </row>
    <row r="31" spans="1:16" x14ac:dyDescent="0.25">
      <c r="A31" s="67" t="s">
        <v>49</v>
      </c>
      <c r="B31" s="80"/>
      <c r="C31" s="5"/>
      <c r="D31" s="5"/>
      <c r="E31" s="5"/>
      <c r="F31" s="5"/>
      <c r="G31" s="5"/>
      <c r="H31" s="5"/>
      <c r="I31" s="5"/>
      <c r="J31" s="5">
        <f>1770</f>
        <v>1770</v>
      </c>
      <c r="K31" s="5"/>
      <c r="L31" s="5"/>
      <c r="M31" s="5"/>
      <c r="N31" s="5"/>
      <c r="O31" s="6">
        <f t="shared" si="0"/>
        <v>1770</v>
      </c>
      <c r="P31">
        <v>0</v>
      </c>
    </row>
    <row r="32" spans="1:16" x14ac:dyDescent="0.25">
      <c r="A32" s="67" t="s">
        <v>50</v>
      </c>
      <c r="B32" s="80"/>
      <c r="C32" s="5"/>
      <c r="D32" s="5"/>
      <c r="E32" s="5"/>
      <c r="F32" s="5"/>
      <c r="G32" s="5"/>
      <c r="H32" s="5"/>
      <c r="I32" s="5"/>
      <c r="J32" s="5">
        <f>800+2150</f>
        <v>2950</v>
      </c>
      <c r="K32" s="5"/>
      <c r="L32" s="5"/>
      <c r="M32" s="5"/>
      <c r="N32" s="5"/>
      <c r="O32" s="6">
        <f t="shared" si="0"/>
        <v>2950</v>
      </c>
    </row>
    <row r="33" spans="1:15" x14ac:dyDescent="0.25">
      <c r="A33" s="67" t="s">
        <v>51</v>
      </c>
      <c r="B33" s="80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6">
        <f t="shared" si="0"/>
        <v>0</v>
      </c>
    </row>
    <row r="34" spans="1:15" x14ac:dyDescent="0.25">
      <c r="A34" s="67" t="s">
        <v>52</v>
      </c>
      <c r="B34" s="80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>
        <v>10000</v>
      </c>
      <c r="O34" s="6">
        <f t="shared" si="0"/>
        <v>10000</v>
      </c>
    </row>
    <row r="35" spans="1:15" x14ac:dyDescent="0.25">
      <c r="A35" s="67" t="s">
        <v>53</v>
      </c>
      <c r="B35" s="80"/>
      <c r="C35" s="5"/>
      <c r="D35" s="5"/>
      <c r="E35" s="19"/>
      <c r="F35" s="5"/>
      <c r="G35" s="5"/>
      <c r="H35" s="5"/>
      <c r="I35" s="5"/>
      <c r="J35" s="5"/>
      <c r="K35" s="5"/>
      <c r="L35" s="5"/>
      <c r="M35" s="5"/>
      <c r="N35" s="5"/>
      <c r="O35" s="6">
        <f t="shared" si="0"/>
        <v>0</v>
      </c>
    </row>
    <row r="36" spans="1:15" x14ac:dyDescent="0.25">
      <c r="A36" s="67" t="s">
        <v>54</v>
      </c>
      <c r="B36" s="80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6">
        <f t="shared" si="0"/>
        <v>0</v>
      </c>
    </row>
    <row r="37" spans="1:15" x14ac:dyDescent="0.25">
      <c r="A37" s="67" t="s">
        <v>55</v>
      </c>
      <c r="B37" s="80"/>
      <c r="C37" s="5"/>
      <c r="D37" s="5"/>
      <c r="E37" s="5"/>
      <c r="F37" s="5"/>
      <c r="G37" s="5"/>
      <c r="H37" s="5"/>
      <c r="I37" s="5"/>
      <c r="J37" s="5">
        <v>6372</v>
      </c>
      <c r="K37" s="5"/>
      <c r="L37" s="5"/>
      <c r="M37" s="5"/>
      <c r="N37" s="5"/>
      <c r="O37" s="6">
        <f t="shared" si="0"/>
        <v>6372</v>
      </c>
    </row>
    <row r="38" spans="1:15" x14ac:dyDescent="0.25">
      <c r="A38" s="67" t="s">
        <v>56</v>
      </c>
      <c r="B38" s="80"/>
      <c r="C38" s="5"/>
      <c r="D38" s="5"/>
      <c r="E38" s="5"/>
      <c r="F38" s="5"/>
      <c r="G38" s="5"/>
      <c r="H38" s="5"/>
      <c r="I38" s="5"/>
      <c r="J38" s="5">
        <v>5000</v>
      </c>
      <c r="K38" s="5"/>
      <c r="L38" s="5"/>
      <c r="M38" s="5"/>
      <c r="N38" s="5"/>
      <c r="O38" s="6">
        <f t="shared" si="0"/>
        <v>5000</v>
      </c>
    </row>
    <row r="39" spans="1:15" x14ac:dyDescent="0.25">
      <c r="A39" s="67" t="s">
        <v>64</v>
      </c>
      <c r="B39" s="68"/>
      <c r="C39" s="5"/>
      <c r="D39" s="5"/>
      <c r="E39" s="5"/>
      <c r="F39" s="5"/>
      <c r="G39" s="5"/>
      <c r="H39" s="5"/>
      <c r="I39" s="5"/>
      <c r="J39" s="5"/>
      <c r="K39" s="5">
        <v>2000</v>
      </c>
      <c r="L39" s="5"/>
      <c r="M39" s="5"/>
      <c r="N39" s="5"/>
      <c r="O39" s="6">
        <f>+C39+D39+E39+F39+G39+H39+I39+J39+K39+L39+M39+N39</f>
        <v>2000</v>
      </c>
    </row>
    <row r="40" spans="1:15" x14ac:dyDescent="0.25">
      <c r="A40" s="73" t="s">
        <v>58</v>
      </c>
      <c r="B40" s="80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6">
        <f>+C40+D40+E40+F40+G40+H40+I40+J40+K40+L40+M40+N40</f>
        <v>0</v>
      </c>
    </row>
    <row r="41" spans="1:15" ht="18" customHeight="1" x14ac:dyDescent="0.25">
      <c r="A41" s="73" t="s">
        <v>69</v>
      </c>
      <c r="B41" s="80"/>
      <c r="C41" s="5"/>
      <c r="D41" s="7"/>
      <c r="E41" s="7"/>
      <c r="F41" s="7"/>
      <c r="G41" s="7"/>
      <c r="H41" s="7"/>
      <c r="I41" s="7"/>
      <c r="J41" s="7"/>
      <c r="K41" s="7">
        <v>4200</v>
      </c>
      <c r="L41" s="7"/>
      <c r="M41" s="7"/>
      <c r="N41" s="7"/>
      <c r="O41" s="6">
        <f>+C41+D41+E41+F41+G41+H41+I41+J41+K41+L41+M41+N41</f>
        <v>4200</v>
      </c>
    </row>
    <row r="42" spans="1:15" ht="18" customHeight="1" x14ac:dyDescent="0.25">
      <c r="A42" s="29" t="s">
        <v>72</v>
      </c>
      <c r="B42" s="26"/>
      <c r="C42" s="30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6">
        <v>145486</v>
      </c>
    </row>
    <row r="43" spans="1:15" ht="20.25" customHeight="1" x14ac:dyDescent="0.25">
      <c r="A43" s="27"/>
      <c r="B43" s="28"/>
      <c r="C43" s="18">
        <f>SUM(C13:C40)</f>
        <v>0</v>
      </c>
      <c r="D43" s="18">
        <f t="shared" ref="D43:N43" si="1">SUM(D13:D40)</f>
        <v>0</v>
      </c>
      <c r="E43" s="18">
        <f t="shared" si="1"/>
        <v>20888.45</v>
      </c>
      <c r="F43" s="18">
        <f t="shared" si="1"/>
        <v>12316.6</v>
      </c>
      <c r="G43" s="18">
        <f t="shared" si="1"/>
        <v>24086.67</v>
      </c>
      <c r="H43" s="18">
        <f t="shared" si="1"/>
        <v>17598.919999999998</v>
      </c>
      <c r="I43" s="18">
        <f t="shared" si="1"/>
        <v>15703.32</v>
      </c>
      <c r="J43" s="18">
        <f t="shared" si="1"/>
        <v>56282.619999999995</v>
      </c>
      <c r="K43" s="18">
        <f t="shared" si="1"/>
        <v>13655</v>
      </c>
      <c r="L43" s="18">
        <f t="shared" si="1"/>
        <v>20335</v>
      </c>
      <c r="M43" s="18">
        <f t="shared" si="1"/>
        <v>12300</v>
      </c>
      <c r="N43" s="18">
        <f t="shared" si="1"/>
        <v>10000</v>
      </c>
      <c r="O43" s="6">
        <f>SUM(O13:O41)</f>
        <v>231282.28</v>
      </c>
    </row>
    <row r="44" spans="1:15" x14ac:dyDescent="0.25"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10"/>
    </row>
    <row r="45" spans="1:15" x14ac:dyDescent="0.25">
      <c r="M45">
        <f>279438.94-278638.94</f>
        <v>800</v>
      </c>
    </row>
  </sheetData>
  <mergeCells count="30"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INVERSION</vt:lpstr>
      <vt:lpstr>RELACION TODAS </vt:lpstr>
      <vt:lpstr>Hoja2</vt:lpstr>
      <vt:lpstr>SERVICIO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Auxiliar Tecnico</dc:creator>
  <cp:lastModifiedBy>esperanza</cp:lastModifiedBy>
  <cp:lastPrinted>2017-11-21T16:45:35Z</cp:lastPrinted>
  <dcterms:created xsi:type="dcterms:W3CDTF">2017-09-11T15:41:54Z</dcterms:created>
  <dcterms:modified xsi:type="dcterms:W3CDTF">2024-07-05T16:57:49Z</dcterms:modified>
</cp:coreProperties>
</file>